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exens.sharepoint.com/sites/KkarEnergyGroup/Jaetut asiakirjat/For LR/"/>
    </mc:Choice>
  </mc:AlternateContent>
  <xr:revisionPtr revIDLastSave="232" documentId="8_{D179B1CC-CC48-4FB0-A541-8DADF53A3315}" xr6:coauthVersionLast="46" xr6:coauthVersionMax="46" xr10:uidLastSave="{600D5B65-516E-485F-BA9E-8D2EED0BAA6C}"/>
  <bookViews>
    <workbookView xWindow="28680" yWindow="-120" windowWidth="29040" windowHeight="15840" activeTab="1" xr2:uid="{E26DA028-D34D-4EC9-AE28-F9CE4C6825CE}"/>
  </bookViews>
  <sheets>
    <sheet name="Cash Flow" sheetId="3" r:id="rId1"/>
    <sheet name="Calculations" sheetId="1" r:id="rId2"/>
    <sheet name="Budget" sheetId="4" r:id="rId3"/>
    <sheet name="EU paymen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C10" i="3"/>
  <c r="B10" i="3"/>
  <c r="C29" i="3"/>
  <c r="G7" i="4"/>
  <c r="E9" i="4"/>
  <c r="M35" i="1"/>
  <c r="N35" i="1"/>
  <c r="O35" i="1"/>
  <c r="F3" i="4"/>
  <c r="E6" i="4"/>
  <c r="D43" i="1"/>
  <c r="G3" i="4"/>
  <c r="E3" i="4"/>
  <c r="P18" i="1"/>
  <c r="C26" i="3"/>
  <c r="C27" i="3"/>
  <c r="C28" i="3"/>
  <c r="B7" i="1"/>
  <c r="B10" i="1"/>
  <c r="C55" i="1"/>
  <c r="B26" i="3" l="1"/>
  <c r="B4" i="4"/>
  <c r="B5" i="4"/>
  <c r="B6" i="4"/>
  <c r="B3" i="4"/>
  <c r="C36" i="3" l="1"/>
  <c r="D14" i="3"/>
  <c r="E14" i="3"/>
  <c r="F14" i="3"/>
  <c r="G14" i="3"/>
  <c r="I14" i="3"/>
  <c r="J14" i="3"/>
  <c r="K14" i="3"/>
  <c r="L14" i="3"/>
  <c r="M14" i="3"/>
  <c r="P14" i="3"/>
  <c r="Q14" i="3"/>
  <c r="S14" i="3"/>
  <c r="T14" i="3"/>
  <c r="U14" i="3"/>
  <c r="V14" i="3"/>
  <c r="W14" i="3"/>
  <c r="X14" i="3"/>
  <c r="Y14" i="3"/>
  <c r="Z14" i="3"/>
  <c r="AB14" i="3"/>
  <c r="AC14" i="3"/>
  <c r="AE14" i="3"/>
  <c r="AF14" i="3"/>
  <c r="AG14" i="3"/>
  <c r="AH14" i="3"/>
  <c r="AI14" i="3"/>
  <c r="AJ14" i="3"/>
  <c r="AK14" i="3"/>
  <c r="AL14" i="3"/>
  <c r="AN14" i="3"/>
  <c r="AO14" i="3"/>
  <c r="AQ14" i="3"/>
  <c r="AR14" i="3"/>
  <c r="AS14" i="3"/>
  <c r="AT14" i="3"/>
  <c r="AU14" i="3"/>
  <c r="AV14" i="3"/>
  <c r="AW14" i="3"/>
  <c r="O18" i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C4" i="3"/>
  <c r="C3" i="3"/>
  <c r="AY26" i="1"/>
  <c r="AA24" i="1"/>
  <c r="I22" i="1"/>
  <c r="B6" i="1"/>
  <c r="D49" i="1"/>
  <c r="C14" i="3" s="1"/>
  <c r="AY28" i="1"/>
  <c r="AY24" i="1"/>
  <c r="AY22" i="1"/>
  <c r="AY20" i="1"/>
  <c r="AM28" i="1"/>
  <c r="AM26" i="1"/>
  <c r="AM24" i="1"/>
  <c r="AM20" i="1"/>
  <c r="AA28" i="1"/>
  <c r="AA26" i="1"/>
  <c r="AA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B20" i="1"/>
  <c r="AC20" i="1"/>
  <c r="AD20" i="1"/>
  <c r="AE20" i="1"/>
  <c r="AF20" i="1"/>
  <c r="AG20" i="1"/>
  <c r="AH20" i="1"/>
  <c r="AI20" i="1"/>
  <c r="AJ20" i="1"/>
  <c r="AK20" i="1"/>
  <c r="AL20" i="1"/>
  <c r="AN20" i="1"/>
  <c r="AO20" i="1"/>
  <c r="AP20" i="1"/>
  <c r="AQ20" i="1"/>
  <c r="AR20" i="1"/>
  <c r="AS20" i="1"/>
  <c r="AT20" i="1"/>
  <c r="AU20" i="1"/>
  <c r="AV20" i="1"/>
  <c r="AW20" i="1"/>
  <c r="AX20" i="1"/>
  <c r="F22" i="1"/>
  <c r="G22" i="1"/>
  <c r="H22" i="1"/>
  <c r="K22" i="1"/>
  <c r="N22" i="1"/>
  <c r="O22" i="1"/>
  <c r="P22" i="1"/>
  <c r="S22" i="1"/>
  <c r="V22" i="1"/>
  <c r="W22" i="1"/>
  <c r="X22" i="1"/>
  <c r="AB22" i="1"/>
  <c r="AE22" i="1"/>
  <c r="AF22" i="1"/>
  <c r="AG22" i="1"/>
  <c r="AJ22" i="1"/>
  <c r="AN22" i="1"/>
  <c r="AO22" i="1"/>
  <c r="AP22" i="1"/>
  <c r="AS22" i="1"/>
  <c r="AV22" i="1"/>
  <c r="AW22" i="1"/>
  <c r="AX22" i="1"/>
  <c r="F24" i="1"/>
  <c r="G24" i="1"/>
  <c r="I24" i="1"/>
  <c r="J24" i="1"/>
  <c r="K24" i="1"/>
  <c r="L24" i="1"/>
  <c r="N24" i="1"/>
  <c r="O24" i="1"/>
  <c r="Q24" i="1"/>
  <c r="R24" i="1"/>
  <c r="S24" i="1"/>
  <c r="T24" i="1"/>
  <c r="V24" i="1"/>
  <c r="W24" i="1"/>
  <c r="Y24" i="1"/>
  <c r="Z24" i="1"/>
  <c r="AB24" i="1"/>
  <c r="AC24" i="1"/>
  <c r="AE24" i="1"/>
  <c r="AF24" i="1"/>
  <c r="AH24" i="1"/>
  <c r="AI24" i="1"/>
  <c r="AJ24" i="1"/>
  <c r="AK24" i="1"/>
  <c r="AN24" i="1"/>
  <c r="AO24" i="1"/>
  <c r="AQ24" i="1"/>
  <c r="AR24" i="1"/>
  <c r="AS24" i="1"/>
  <c r="AT24" i="1"/>
  <c r="AV24" i="1"/>
  <c r="AW24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B26" i="1"/>
  <c r="AC26" i="1"/>
  <c r="AD26" i="1"/>
  <c r="AE26" i="1"/>
  <c r="AF26" i="1"/>
  <c r="AG26" i="1"/>
  <c r="AH26" i="1"/>
  <c r="AI26" i="1"/>
  <c r="AJ26" i="1"/>
  <c r="AK26" i="1"/>
  <c r="AL26" i="1"/>
  <c r="AN26" i="1"/>
  <c r="AO26" i="1"/>
  <c r="AP26" i="1"/>
  <c r="AQ26" i="1"/>
  <c r="AR26" i="1"/>
  <c r="AS26" i="1"/>
  <c r="AT26" i="1"/>
  <c r="AU26" i="1"/>
  <c r="AV26" i="1"/>
  <c r="AW26" i="1"/>
  <c r="AX26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B28" i="1"/>
  <c r="AC28" i="1"/>
  <c r="AD28" i="1"/>
  <c r="AE28" i="1"/>
  <c r="AF28" i="1"/>
  <c r="AG28" i="1"/>
  <c r="AH28" i="1"/>
  <c r="AI28" i="1"/>
  <c r="AJ28" i="1"/>
  <c r="AK28" i="1"/>
  <c r="AL28" i="1"/>
  <c r="AN28" i="1"/>
  <c r="AO28" i="1"/>
  <c r="AP28" i="1"/>
  <c r="AQ28" i="1"/>
  <c r="AR28" i="1"/>
  <c r="AS28" i="1"/>
  <c r="AT28" i="1"/>
  <c r="AU28" i="1"/>
  <c r="AV28" i="1"/>
  <c r="AW28" i="1"/>
  <c r="AX28" i="1"/>
  <c r="D28" i="1"/>
  <c r="D26" i="1"/>
  <c r="D24" i="1"/>
  <c r="D22" i="1"/>
  <c r="D20" i="1"/>
  <c r="C27" i="1"/>
  <c r="C25" i="1"/>
  <c r="C23" i="1"/>
  <c r="C21" i="1"/>
  <c r="C19" i="1"/>
  <c r="C17" i="1"/>
  <c r="O49" i="1"/>
  <c r="N14" i="3" s="1"/>
  <c r="AB18" i="1" l="1"/>
  <c r="AB30" i="1" s="1"/>
  <c r="M18" i="1"/>
  <c r="N18" i="1"/>
  <c r="N30" i="1" s="1"/>
  <c r="AO18" i="1"/>
  <c r="AO30" i="1" s="1"/>
  <c r="I18" i="1"/>
  <c r="I30" i="1" s="1"/>
  <c r="AN18" i="1"/>
  <c r="AN30" i="1" s="1"/>
  <c r="AL18" i="1"/>
  <c r="K18" i="1"/>
  <c r="K30" i="1" s="1"/>
  <c r="AD18" i="1"/>
  <c r="AY18" i="1"/>
  <c r="AY30" i="1" s="1"/>
  <c r="D18" i="1"/>
  <c r="D30" i="1" s="1"/>
  <c r="X18" i="1"/>
  <c r="AX18" i="1"/>
  <c r="W18" i="1"/>
  <c r="W30" i="1" s="1"/>
  <c r="AM18" i="1"/>
  <c r="AP18" i="1"/>
  <c r="AW18" i="1"/>
  <c r="AW30" i="1" s="1"/>
  <c r="AV18" i="1"/>
  <c r="AV30" i="1" s="1"/>
  <c r="AG18" i="1"/>
  <c r="U18" i="1"/>
  <c r="G18" i="1"/>
  <c r="G30" i="1" s="1"/>
  <c r="AJ18" i="1"/>
  <c r="AJ30" i="1" s="1"/>
  <c r="H18" i="1"/>
  <c r="AU18" i="1"/>
  <c r="AF18" i="1"/>
  <c r="AF30" i="1" s="1"/>
  <c r="S18" i="1"/>
  <c r="S30" i="1" s="1"/>
  <c r="F18" i="1"/>
  <c r="F30" i="1" s="1"/>
  <c r="V18" i="1"/>
  <c r="V30" i="1" s="1"/>
  <c r="AS18" i="1"/>
  <c r="AS30" i="1" s="1"/>
  <c r="AE18" i="1"/>
  <c r="AE30" i="1" s="1"/>
  <c r="E18" i="1"/>
  <c r="AU22" i="1"/>
  <c r="AL22" i="1"/>
  <c r="AD22" i="1"/>
  <c r="U22" i="1"/>
  <c r="M22" i="1"/>
  <c r="E22" i="1"/>
  <c r="AX24" i="1"/>
  <c r="AP24" i="1"/>
  <c r="AG24" i="1"/>
  <c r="X24" i="1"/>
  <c r="P24" i="1"/>
  <c r="P30" i="1" s="1"/>
  <c r="H24" i="1"/>
  <c r="AT22" i="1"/>
  <c r="AK22" i="1"/>
  <c r="AC22" i="1"/>
  <c r="T22" i="1"/>
  <c r="L22" i="1"/>
  <c r="AT18" i="1"/>
  <c r="AK18" i="1"/>
  <c r="AC18" i="1"/>
  <c r="T18" i="1"/>
  <c r="L18" i="1"/>
  <c r="AA18" i="1"/>
  <c r="AM22" i="1"/>
  <c r="AR22" i="1"/>
  <c r="AI22" i="1"/>
  <c r="Z22" i="1"/>
  <c r="R22" i="1"/>
  <c r="J22" i="1"/>
  <c r="AR18" i="1"/>
  <c r="AI18" i="1"/>
  <c r="Z18" i="1"/>
  <c r="R18" i="1"/>
  <c r="J18" i="1"/>
  <c r="AA22" i="1"/>
  <c r="AU24" i="1"/>
  <c r="AL24" i="1"/>
  <c r="AD24" i="1"/>
  <c r="U24" i="1"/>
  <c r="M24" i="1"/>
  <c r="E24" i="1"/>
  <c r="AQ22" i="1"/>
  <c r="AH22" i="1"/>
  <c r="Y22" i="1"/>
  <c r="Q22" i="1"/>
  <c r="AQ18" i="1"/>
  <c r="AH18" i="1"/>
  <c r="Y18" i="1"/>
  <c r="Q18" i="1"/>
  <c r="O30" i="1"/>
  <c r="C26" i="1"/>
  <c r="C28" i="1"/>
  <c r="C20" i="1"/>
  <c r="I49" i="1"/>
  <c r="H14" i="3" s="1"/>
  <c r="C33" i="3" s="1"/>
  <c r="AY42" i="1"/>
  <c r="AY43" i="1" s="1"/>
  <c r="AX10" i="3" s="1"/>
  <c r="AX42" i="1"/>
  <c r="AX43" i="1" s="1"/>
  <c r="AW10" i="3" s="1"/>
  <c r="AW42" i="1"/>
  <c r="AW43" i="1" s="1"/>
  <c r="AV10" i="3" s="1"/>
  <c r="AV42" i="1"/>
  <c r="AV43" i="1" s="1"/>
  <c r="AU10" i="3" s="1"/>
  <c r="AU42" i="1"/>
  <c r="AU43" i="1" s="1"/>
  <c r="AT10" i="3" s="1"/>
  <c r="AT42" i="1"/>
  <c r="AT43" i="1" s="1"/>
  <c r="AS10" i="3" s="1"/>
  <c r="AS42" i="1"/>
  <c r="AS43" i="1" s="1"/>
  <c r="AR10" i="3" s="1"/>
  <c r="AR42" i="1"/>
  <c r="AR43" i="1" s="1"/>
  <c r="AQ10" i="3" s="1"/>
  <c r="AQ42" i="1"/>
  <c r="AQ43" i="1" s="1"/>
  <c r="AP10" i="3" s="1"/>
  <c r="AP42" i="1"/>
  <c r="AP43" i="1" s="1"/>
  <c r="AO10" i="3" s="1"/>
  <c r="AO42" i="1"/>
  <c r="AO43" i="1" s="1"/>
  <c r="AN10" i="3" s="1"/>
  <c r="AN42" i="1"/>
  <c r="AN43" i="1" s="1"/>
  <c r="AM10" i="3" s="1"/>
  <c r="AM42" i="1"/>
  <c r="AM43" i="1" s="1"/>
  <c r="AL10" i="3" s="1"/>
  <c r="AL42" i="1"/>
  <c r="AL43" i="1" s="1"/>
  <c r="AK10" i="3" s="1"/>
  <c r="AK42" i="1"/>
  <c r="AK43" i="1" s="1"/>
  <c r="AJ10" i="3" s="1"/>
  <c r="AJ42" i="1"/>
  <c r="AJ43" i="1" s="1"/>
  <c r="AI10" i="3" s="1"/>
  <c r="AI42" i="1"/>
  <c r="AI43" i="1" s="1"/>
  <c r="AH10" i="3" s="1"/>
  <c r="AH42" i="1"/>
  <c r="AH43" i="1" s="1"/>
  <c r="AG10" i="3" s="1"/>
  <c r="AG42" i="1"/>
  <c r="AG43" i="1" s="1"/>
  <c r="AF10" i="3" s="1"/>
  <c r="AF42" i="1"/>
  <c r="AF43" i="1" s="1"/>
  <c r="AE10" i="3" s="1"/>
  <c r="AE42" i="1"/>
  <c r="AE43" i="1" s="1"/>
  <c r="AD10" i="3" s="1"/>
  <c r="AD42" i="1"/>
  <c r="AD43" i="1" s="1"/>
  <c r="AC10" i="3" s="1"/>
  <c r="AC42" i="1"/>
  <c r="AC43" i="1" s="1"/>
  <c r="AB10" i="3" s="1"/>
  <c r="AB42" i="1"/>
  <c r="AB43" i="1" s="1"/>
  <c r="AA10" i="3" s="1"/>
  <c r="AA42" i="1"/>
  <c r="AA43" i="1" s="1"/>
  <c r="Z10" i="3" s="1"/>
  <c r="Z42" i="1"/>
  <c r="Z43" i="1" s="1"/>
  <c r="Y10" i="3" s="1"/>
  <c r="Y42" i="1"/>
  <c r="Y43" i="1" s="1"/>
  <c r="X10" i="3" s="1"/>
  <c r="X42" i="1"/>
  <c r="X43" i="1" s="1"/>
  <c r="W10" i="3" s="1"/>
  <c r="W42" i="1"/>
  <c r="W43" i="1" s="1"/>
  <c r="V10" i="3" s="1"/>
  <c r="V42" i="1"/>
  <c r="V43" i="1" s="1"/>
  <c r="U10" i="3" s="1"/>
  <c r="U42" i="1"/>
  <c r="U43" i="1" s="1"/>
  <c r="T10" i="3" s="1"/>
  <c r="T42" i="1"/>
  <c r="T43" i="1" s="1"/>
  <c r="S10" i="3" s="1"/>
  <c r="S42" i="1"/>
  <c r="S43" i="1" s="1"/>
  <c r="R10" i="3" s="1"/>
  <c r="R42" i="1"/>
  <c r="R43" i="1" s="1"/>
  <c r="Q10" i="3" s="1"/>
  <c r="Q42" i="1"/>
  <c r="Q43" i="1" s="1"/>
  <c r="P10" i="3" s="1"/>
  <c r="P42" i="1"/>
  <c r="P43" i="1" s="1"/>
  <c r="O10" i="3" s="1"/>
  <c r="O42" i="1"/>
  <c r="O43" i="1" s="1"/>
  <c r="N10" i="3" s="1"/>
  <c r="N42" i="1"/>
  <c r="N43" i="1" s="1"/>
  <c r="M10" i="3" s="1"/>
  <c r="M42" i="1"/>
  <c r="M43" i="1" s="1"/>
  <c r="L10" i="3" s="1"/>
  <c r="L42" i="1"/>
  <c r="L43" i="1" s="1"/>
  <c r="K10" i="3" s="1"/>
  <c r="K42" i="1"/>
  <c r="K43" i="1" s="1"/>
  <c r="J10" i="3" s="1"/>
  <c r="J42" i="1"/>
  <c r="J43" i="1" s="1"/>
  <c r="I10" i="3" s="1"/>
  <c r="I42" i="1"/>
  <c r="I43" i="1" s="1"/>
  <c r="H10" i="3" s="1"/>
  <c r="H42" i="1"/>
  <c r="H43" i="1" s="1"/>
  <c r="G10" i="3" s="1"/>
  <c r="G42" i="1"/>
  <c r="G43" i="1" s="1"/>
  <c r="F10" i="3" s="1"/>
  <c r="F42" i="1"/>
  <c r="F43" i="1" s="1"/>
  <c r="E10" i="3" s="1"/>
  <c r="E42" i="1"/>
  <c r="E43" i="1" s="1"/>
  <c r="D42" i="1"/>
  <c r="AY40" i="1"/>
  <c r="AY41" i="1" s="1"/>
  <c r="AX9" i="3" s="1"/>
  <c r="AX40" i="1"/>
  <c r="AX41" i="1" s="1"/>
  <c r="AW9" i="3" s="1"/>
  <c r="AW40" i="1"/>
  <c r="AW41" i="1" s="1"/>
  <c r="AV9" i="3" s="1"/>
  <c r="AV40" i="1"/>
  <c r="AV41" i="1" s="1"/>
  <c r="AU9" i="3" s="1"/>
  <c r="AU40" i="1"/>
  <c r="AU41" i="1" s="1"/>
  <c r="AT9" i="3" s="1"/>
  <c r="AT40" i="1"/>
  <c r="AT41" i="1" s="1"/>
  <c r="AS9" i="3" s="1"/>
  <c r="AS40" i="1"/>
  <c r="AS41" i="1" s="1"/>
  <c r="AR9" i="3" s="1"/>
  <c r="AR40" i="1"/>
  <c r="AR41" i="1" s="1"/>
  <c r="AQ9" i="3" s="1"/>
  <c r="AQ40" i="1"/>
  <c r="AQ41" i="1" s="1"/>
  <c r="AP9" i="3" s="1"/>
  <c r="AP40" i="1"/>
  <c r="AP41" i="1" s="1"/>
  <c r="AO9" i="3" s="1"/>
  <c r="AO40" i="1"/>
  <c r="AO41" i="1" s="1"/>
  <c r="AN9" i="3" s="1"/>
  <c r="AN40" i="1"/>
  <c r="AN41" i="1" s="1"/>
  <c r="AM9" i="3" s="1"/>
  <c r="AM40" i="1"/>
  <c r="AM41" i="1" s="1"/>
  <c r="AL9" i="3" s="1"/>
  <c r="AL40" i="1"/>
  <c r="AL41" i="1" s="1"/>
  <c r="AK9" i="3" s="1"/>
  <c r="AK40" i="1"/>
  <c r="AK41" i="1" s="1"/>
  <c r="AJ9" i="3" s="1"/>
  <c r="AJ40" i="1"/>
  <c r="AJ41" i="1" s="1"/>
  <c r="AI9" i="3" s="1"/>
  <c r="AI40" i="1"/>
  <c r="AI41" i="1" s="1"/>
  <c r="AH9" i="3" s="1"/>
  <c r="AH40" i="1"/>
  <c r="AH41" i="1" s="1"/>
  <c r="AG9" i="3" s="1"/>
  <c r="AG40" i="1"/>
  <c r="AG41" i="1" s="1"/>
  <c r="AF9" i="3" s="1"/>
  <c r="AF40" i="1"/>
  <c r="AF41" i="1" s="1"/>
  <c r="AE9" i="3" s="1"/>
  <c r="AE40" i="1"/>
  <c r="AE41" i="1" s="1"/>
  <c r="AD9" i="3" s="1"/>
  <c r="AD40" i="1"/>
  <c r="AD41" i="1" s="1"/>
  <c r="AC9" i="3" s="1"/>
  <c r="AC40" i="1"/>
  <c r="AC41" i="1" s="1"/>
  <c r="AB9" i="3" s="1"/>
  <c r="AB40" i="1"/>
  <c r="AB41" i="1" s="1"/>
  <c r="AA9" i="3" s="1"/>
  <c r="AA40" i="1"/>
  <c r="AA41" i="1" s="1"/>
  <c r="Z9" i="3" s="1"/>
  <c r="Z40" i="1"/>
  <c r="Z41" i="1" s="1"/>
  <c r="Y9" i="3" s="1"/>
  <c r="Y40" i="1"/>
  <c r="Y41" i="1" s="1"/>
  <c r="X9" i="3" s="1"/>
  <c r="X40" i="1"/>
  <c r="X41" i="1" s="1"/>
  <c r="W9" i="3" s="1"/>
  <c r="W40" i="1"/>
  <c r="W41" i="1" s="1"/>
  <c r="V9" i="3" s="1"/>
  <c r="V40" i="1"/>
  <c r="V41" i="1" s="1"/>
  <c r="U9" i="3" s="1"/>
  <c r="U40" i="1"/>
  <c r="U41" i="1" s="1"/>
  <c r="T9" i="3" s="1"/>
  <c r="T40" i="1"/>
  <c r="T41" i="1" s="1"/>
  <c r="S9" i="3" s="1"/>
  <c r="S40" i="1"/>
  <c r="S41" i="1" s="1"/>
  <c r="R9" i="3" s="1"/>
  <c r="R40" i="1"/>
  <c r="R41" i="1" s="1"/>
  <c r="Q9" i="3" s="1"/>
  <c r="Q40" i="1"/>
  <c r="Q41" i="1" s="1"/>
  <c r="P9" i="3" s="1"/>
  <c r="P40" i="1"/>
  <c r="P41" i="1" s="1"/>
  <c r="O9" i="3" s="1"/>
  <c r="O40" i="1"/>
  <c r="O41" i="1" s="1"/>
  <c r="N9" i="3" s="1"/>
  <c r="N40" i="1"/>
  <c r="N41" i="1" s="1"/>
  <c r="M9" i="3" s="1"/>
  <c r="M40" i="1"/>
  <c r="M41" i="1" s="1"/>
  <c r="L9" i="3" s="1"/>
  <c r="L40" i="1"/>
  <c r="L41" i="1" s="1"/>
  <c r="K9" i="3" s="1"/>
  <c r="K40" i="1"/>
  <c r="K41" i="1" s="1"/>
  <c r="J9" i="3" s="1"/>
  <c r="J40" i="1"/>
  <c r="J41" i="1" s="1"/>
  <c r="I9" i="3" s="1"/>
  <c r="I40" i="1"/>
  <c r="I41" i="1" s="1"/>
  <c r="H9" i="3" s="1"/>
  <c r="H40" i="1"/>
  <c r="H41" i="1" s="1"/>
  <c r="G9" i="3" s="1"/>
  <c r="G40" i="1"/>
  <c r="G41" i="1" s="1"/>
  <c r="F9" i="3" s="1"/>
  <c r="F40" i="1"/>
  <c r="E40" i="1"/>
  <c r="E41" i="1" s="1"/>
  <c r="D9" i="3" s="1"/>
  <c r="D40" i="1"/>
  <c r="D41" i="1" s="1"/>
  <c r="C9" i="3" s="1"/>
  <c r="AY38" i="1"/>
  <c r="AY39" i="1" s="1"/>
  <c r="AX8" i="3" s="1"/>
  <c r="AX38" i="1"/>
  <c r="AX39" i="1" s="1"/>
  <c r="AW8" i="3" s="1"/>
  <c r="AW38" i="1"/>
  <c r="AW39" i="1" s="1"/>
  <c r="AV8" i="3" s="1"/>
  <c r="AV38" i="1"/>
  <c r="AV39" i="1" s="1"/>
  <c r="AU8" i="3" s="1"/>
  <c r="AU38" i="1"/>
  <c r="AU39" i="1" s="1"/>
  <c r="AT8" i="3" s="1"/>
  <c r="AT38" i="1"/>
  <c r="AT39" i="1" s="1"/>
  <c r="AS8" i="3" s="1"/>
  <c r="AS38" i="1"/>
  <c r="AS39" i="1" s="1"/>
  <c r="AR8" i="3" s="1"/>
  <c r="AR38" i="1"/>
  <c r="AR39" i="1" s="1"/>
  <c r="AQ8" i="3" s="1"/>
  <c r="AQ38" i="1"/>
  <c r="AQ39" i="1" s="1"/>
  <c r="AP8" i="3" s="1"/>
  <c r="AP38" i="1"/>
  <c r="AP39" i="1" s="1"/>
  <c r="AO8" i="3" s="1"/>
  <c r="AO38" i="1"/>
  <c r="AO39" i="1" s="1"/>
  <c r="AN8" i="3" s="1"/>
  <c r="AN38" i="1"/>
  <c r="AN39" i="1" s="1"/>
  <c r="AM8" i="3" s="1"/>
  <c r="AM38" i="1"/>
  <c r="AM39" i="1" s="1"/>
  <c r="AL8" i="3" s="1"/>
  <c r="AL38" i="1"/>
  <c r="AL39" i="1" s="1"/>
  <c r="AK8" i="3" s="1"/>
  <c r="AK38" i="1"/>
  <c r="AK39" i="1" s="1"/>
  <c r="AJ8" i="3" s="1"/>
  <c r="AJ38" i="1"/>
  <c r="AJ39" i="1" s="1"/>
  <c r="AI8" i="3" s="1"/>
  <c r="AI38" i="1"/>
  <c r="AI39" i="1" s="1"/>
  <c r="AH8" i="3" s="1"/>
  <c r="AH38" i="1"/>
  <c r="AH39" i="1" s="1"/>
  <c r="AG8" i="3" s="1"/>
  <c r="AG38" i="1"/>
  <c r="AG39" i="1" s="1"/>
  <c r="AF8" i="3" s="1"/>
  <c r="AF38" i="1"/>
  <c r="AF39" i="1" s="1"/>
  <c r="AE8" i="3" s="1"/>
  <c r="AE38" i="1"/>
  <c r="AE39" i="1" s="1"/>
  <c r="AD8" i="3" s="1"/>
  <c r="AD38" i="1"/>
  <c r="AD39" i="1" s="1"/>
  <c r="AC8" i="3" s="1"/>
  <c r="AC38" i="1"/>
  <c r="AC39" i="1" s="1"/>
  <c r="AB8" i="3" s="1"/>
  <c r="AB38" i="1"/>
  <c r="AB39" i="1" s="1"/>
  <c r="AA8" i="3" s="1"/>
  <c r="AA38" i="1"/>
  <c r="AA39" i="1" s="1"/>
  <c r="Z8" i="3" s="1"/>
  <c r="Z38" i="1"/>
  <c r="Z39" i="1" s="1"/>
  <c r="Y8" i="3" s="1"/>
  <c r="Y38" i="1"/>
  <c r="Y39" i="1" s="1"/>
  <c r="X8" i="3" s="1"/>
  <c r="X38" i="1"/>
  <c r="X39" i="1" s="1"/>
  <c r="W8" i="3" s="1"/>
  <c r="W38" i="1"/>
  <c r="W39" i="1" s="1"/>
  <c r="V8" i="3" s="1"/>
  <c r="V38" i="1"/>
  <c r="V39" i="1" s="1"/>
  <c r="U8" i="3" s="1"/>
  <c r="U38" i="1"/>
  <c r="U39" i="1" s="1"/>
  <c r="T8" i="3" s="1"/>
  <c r="T38" i="1"/>
  <c r="T39" i="1" s="1"/>
  <c r="S8" i="3" s="1"/>
  <c r="S38" i="1"/>
  <c r="S39" i="1" s="1"/>
  <c r="R8" i="3" s="1"/>
  <c r="R38" i="1"/>
  <c r="R39" i="1" s="1"/>
  <c r="Q8" i="3" s="1"/>
  <c r="Q38" i="1"/>
  <c r="Q39" i="1" s="1"/>
  <c r="P8" i="3" s="1"/>
  <c r="P38" i="1"/>
  <c r="P39" i="1" s="1"/>
  <c r="O8" i="3" s="1"/>
  <c r="O38" i="1"/>
  <c r="O39" i="1" s="1"/>
  <c r="N8" i="3" s="1"/>
  <c r="N38" i="1"/>
  <c r="N39" i="1" s="1"/>
  <c r="M8" i="3" s="1"/>
  <c r="M38" i="1"/>
  <c r="M39" i="1" s="1"/>
  <c r="L8" i="3" s="1"/>
  <c r="L38" i="1"/>
  <c r="L39" i="1" s="1"/>
  <c r="K8" i="3" s="1"/>
  <c r="K38" i="1"/>
  <c r="K39" i="1" s="1"/>
  <c r="J8" i="3" s="1"/>
  <c r="J38" i="1"/>
  <c r="J39" i="1" s="1"/>
  <c r="I8" i="3" s="1"/>
  <c r="I38" i="1"/>
  <c r="I39" i="1" s="1"/>
  <c r="H8" i="3" s="1"/>
  <c r="H38" i="1"/>
  <c r="H39" i="1" s="1"/>
  <c r="G8" i="3" s="1"/>
  <c r="G38" i="1"/>
  <c r="G39" i="1" s="1"/>
  <c r="F8" i="3" s="1"/>
  <c r="F38" i="1"/>
  <c r="F39" i="1" s="1"/>
  <c r="E8" i="3" s="1"/>
  <c r="E38" i="1"/>
  <c r="E39" i="1" s="1"/>
  <c r="D8" i="3" s="1"/>
  <c r="D38" i="1"/>
  <c r="D39" i="1" s="1"/>
  <c r="C8" i="3" s="1"/>
  <c r="AY36" i="1"/>
  <c r="AY37" i="1" s="1"/>
  <c r="AX7" i="3" s="1"/>
  <c r="AX36" i="1"/>
  <c r="AX37" i="1" s="1"/>
  <c r="AW7" i="3" s="1"/>
  <c r="AW36" i="1"/>
  <c r="AV36" i="1"/>
  <c r="AV37" i="1" s="1"/>
  <c r="AU7" i="3" s="1"/>
  <c r="AU36" i="1"/>
  <c r="AU37" i="1" s="1"/>
  <c r="AT7" i="3" s="1"/>
  <c r="AT36" i="1"/>
  <c r="AT37" i="1" s="1"/>
  <c r="AS7" i="3" s="1"/>
  <c r="AS36" i="1"/>
  <c r="AS37" i="1" s="1"/>
  <c r="AR7" i="3" s="1"/>
  <c r="AR36" i="1"/>
  <c r="AR37" i="1" s="1"/>
  <c r="AQ7" i="3" s="1"/>
  <c r="AQ36" i="1"/>
  <c r="AQ37" i="1" s="1"/>
  <c r="AP7" i="3" s="1"/>
  <c r="AP36" i="1"/>
  <c r="AP37" i="1" s="1"/>
  <c r="AO7" i="3" s="1"/>
  <c r="AO36" i="1"/>
  <c r="AO37" i="1" s="1"/>
  <c r="AN7" i="3" s="1"/>
  <c r="AN36" i="1"/>
  <c r="AN37" i="1" s="1"/>
  <c r="AM7" i="3" s="1"/>
  <c r="AM36" i="1"/>
  <c r="AM37" i="1" s="1"/>
  <c r="AL7" i="3" s="1"/>
  <c r="AL36" i="1"/>
  <c r="AL37" i="1" s="1"/>
  <c r="AK7" i="3" s="1"/>
  <c r="AK36" i="1"/>
  <c r="AK37" i="1" s="1"/>
  <c r="AJ7" i="3" s="1"/>
  <c r="AJ36" i="1"/>
  <c r="AJ37" i="1" s="1"/>
  <c r="AI7" i="3" s="1"/>
  <c r="AI36" i="1"/>
  <c r="AI37" i="1" s="1"/>
  <c r="AH7" i="3" s="1"/>
  <c r="AH36" i="1"/>
  <c r="AH37" i="1" s="1"/>
  <c r="AG7" i="3" s="1"/>
  <c r="AG36" i="1"/>
  <c r="AF36" i="1"/>
  <c r="AF37" i="1" s="1"/>
  <c r="AE7" i="3" s="1"/>
  <c r="AE36" i="1"/>
  <c r="AE37" i="1" s="1"/>
  <c r="AD7" i="3" s="1"/>
  <c r="AD36" i="1"/>
  <c r="AD37" i="1" s="1"/>
  <c r="AC7" i="3" s="1"/>
  <c r="AC36" i="1"/>
  <c r="AC37" i="1" s="1"/>
  <c r="AB7" i="3" s="1"/>
  <c r="AB36" i="1"/>
  <c r="AB37" i="1" s="1"/>
  <c r="AA7" i="3" s="1"/>
  <c r="AA36" i="1"/>
  <c r="AA37" i="1" s="1"/>
  <c r="Z7" i="3" s="1"/>
  <c r="Z36" i="1"/>
  <c r="Z37" i="1" s="1"/>
  <c r="Y7" i="3" s="1"/>
  <c r="Y36" i="1"/>
  <c r="Y37" i="1" s="1"/>
  <c r="X7" i="3" s="1"/>
  <c r="X36" i="1"/>
  <c r="X37" i="1" s="1"/>
  <c r="W7" i="3" s="1"/>
  <c r="W36" i="1"/>
  <c r="W37" i="1" s="1"/>
  <c r="V7" i="3" s="1"/>
  <c r="V36" i="1"/>
  <c r="V37" i="1" s="1"/>
  <c r="U7" i="3" s="1"/>
  <c r="U36" i="1"/>
  <c r="U37" i="1" s="1"/>
  <c r="T7" i="3" s="1"/>
  <c r="T36" i="1"/>
  <c r="T37" i="1" s="1"/>
  <c r="S7" i="3" s="1"/>
  <c r="S36" i="1"/>
  <c r="S37" i="1" s="1"/>
  <c r="R7" i="3" s="1"/>
  <c r="R36" i="1"/>
  <c r="R37" i="1" s="1"/>
  <c r="Q7" i="3" s="1"/>
  <c r="Q36" i="1"/>
  <c r="P36" i="1"/>
  <c r="P37" i="1" s="1"/>
  <c r="O7" i="3" s="1"/>
  <c r="O36" i="1"/>
  <c r="O37" i="1" s="1"/>
  <c r="N7" i="3" s="1"/>
  <c r="N36" i="1"/>
  <c r="N37" i="1" s="1"/>
  <c r="M7" i="3" s="1"/>
  <c r="E36" i="1"/>
  <c r="E37" i="1" s="1"/>
  <c r="D7" i="3" s="1"/>
  <c r="F36" i="1"/>
  <c r="F37" i="1" s="1"/>
  <c r="E7" i="3" s="1"/>
  <c r="G36" i="1"/>
  <c r="G37" i="1" s="1"/>
  <c r="F7" i="3" s="1"/>
  <c r="H36" i="1"/>
  <c r="I36" i="1"/>
  <c r="I37" i="1" s="1"/>
  <c r="H7" i="3" s="1"/>
  <c r="J36" i="1"/>
  <c r="J37" i="1" s="1"/>
  <c r="I7" i="3" s="1"/>
  <c r="K36" i="1"/>
  <c r="K37" i="1" s="1"/>
  <c r="J7" i="3" s="1"/>
  <c r="L36" i="1"/>
  <c r="L37" i="1" s="1"/>
  <c r="K7" i="3" s="1"/>
  <c r="M36" i="1"/>
  <c r="M37" i="1" s="1"/>
  <c r="L7" i="3" s="1"/>
  <c r="D36" i="1"/>
  <c r="D37" i="1" s="1"/>
  <c r="C7" i="3" s="1"/>
  <c r="D10" i="3" l="1"/>
  <c r="C43" i="1"/>
  <c r="M30" i="1"/>
  <c r="L6" i="3" s="1"/>
  <c r="AO54" i="1"/>
  <c r="AN16" i="3" s="1"/>
  <c r="AJ54" i="1"/>
  <c r="AI16" i="3" s="1"/>
  <c r="W54" i="1"/>
  <c r="V16" i="3" s="1"/>
  <c r="AN54" i="1"/>
  <c r="AM16" i="3" s="1"/>
  <c r="AS54" i="1"/>
  <c r="AR16" i="3" s="1"/>
  <c r="G54" i="1"/>
  <c r="F16" i="3" s="1"/>
  <c r="F54" i="1"/>
  <c r="E16" i="3" s="1"/>
  <c r="D54" i="1"/>
  <c r="N54" i="1"/>
  <c r="M16" i="3" s="1"/>
  <c r="O54" i="1"/>
  <c r="N16" i="3" s="1"/>
  <c r="S54" i="1"/>
  <c r="R16" i="3" s="1"/>
  <c r="AV54" i="1"/>
  <c r="AU16" i="3" s="1"/>
  <c r="AY54" i="1"/>
  <c r="AX16" i="3" s="1"/>
  <c r="V54" i="1"/>
  <c r="U16" i="3" s="1"/>
  <c r="AF54" i="1"/>
  <c r="AE16" i="3" s="1"/>
  <c r="AW54" i="1"/>
  <c r="AV16" i="3" s="1"/>
  <c r="AB54" i="1"/>
  <c r="AA16" i="3" s="1"/>
  <c r="AE54" i="1"/>
  <c r="AD16" i="3" s="1"/>
  <c r="K54" i="1"/>
  <c r="J16" i="3" s="1"/>
  <c r="E29" i="3"/>
  <c r="D29" i="3"/>
  <c r="F29" i="3"/>
  <c r="AE6" i="3"/>
  <c r="AE12" i="3" s="1"/>
  <c r="J6" i="3"/>
  <c r="J12" i="3" s="1"/>
  <c r="AD6" i="3"/>
  <c r="AD12" i="3" s="1"/>
  <c r="AI6" i="3"/>
  <c r="AI12" i="3" s="1"/>
  <c r="AM6" i="3"/>
  <c r="AM12" i="3" s="1"/>
  <c r="AR6" i="3"/>
  <c r="AR12" i="3" s="1"/>
  <c r="F6" i="3"/>
  <c r="F12" i="3" s="1"/>
  <c r="H6" i="3"/>
  <c r="H12" i="3" s="1"/>
  <c r="AV6" i="3"/>
  <c r="N6" i="3"/>
  <c r="N12" i="3" s="1"/>
  <c r="U6" i="3"/>
  <c r="U12" i="3" s="1"/>
  <c r="V6" i="3"/>
  <c r="V12" i="3" s="1"/>
  <c r="E6" i="3"/>
  <c r="C6" i="3"/>
  <c r="M6" i="3"/>
  <c r="M12" i="3" s="1"/>
  <c r="AN6" i="3"/>
  <c r="AN12" i="3" s="1"/>
  <c r="R6" i="3"/>
  <c r="R12" i="3" s="1"/>
  <c r="AU6" i="3"/>
  <c r="AU12" i="3" s="1"/>
  <c r="AX6" i="3"/>
  <c r="AX12" i="3" s="1"/>
  <c r="AA6" i="3"/>
  <c r="AA12" i="3" s="1"/>
  <c r="J30" i="1"/>
  <c r="E27" i="3"/>
  <c r="D27" i="3"/>
  <c r="F27" i="3"/>
  <c r="F28" i="3"/>
  <c r="AQ30" i="1"/>
  <c r="AD30" i="1"/>
  <c r="AT30" i="1"/>
  <c r="B8" i="3"/>
  <c r="C24" i="1"/>
  <c r="E28" i="3"/>
  <c r="Y30" i="1"/>
  <c r="Z30" i="1"/>
  <c r="D28" i="3"/>
  <c r="AI30" i="1"/>
  <c r="H30" i="1"/>
  <c r="AP30" i="1"/>
  <c r="U30" i="1"/>
  <c r="AX30" i="1"/>
  <c r="X30" i="1"/>
  <c r="C22" i="1"/>
  <c r="T30" i="1"/>
  <c r="AM30" i="1"/>
  <c r="AK30" i="1"/>
  <c r="E30" i="1"/>
  <c r="AA30" i="1"/>
  <c r="AH30" i="1"/>
  <c r="AU30" i="1"/>
  <c r="AL30" i="1"/>
  <c r="C18" i="1"/>
  <c r="AR30" i="1"/>
  <c r="L30" i="1"/>
  <c r="L54" i="1" s="1"/>
  <c r="K16" i="3" s="1"/>
  <c r="AG30" i="1"/>
  <c r="AC30" i="1"/>
  <c r="Q30" i="1"/>
  <c r="R30" i="1"/>
  <c r="D31" i="1"/>
  <c r="D32" i="1" s="1"/>
  <c r="D35" i="1" s="1"/>
  <c r="C49" i="1"/>
  <c r="C40" i="1"/>
  <c r="C38" i="1"/>
  <c r="C36" i="1"/>
  <c r="AG37" i="1"/>
  <c r="AF7" i="3" s="1"/>
  <c r="E26" i="3" s="1"/>
  <c r="Q37" i="1"/>
  <c r="P7" i="3" s="1"/>
  <c r="D26" i="3" s="1"/>
  <c r="AW37" i="1"/>
  <c r="AV7" i="3" s="1"/>
  <c r="F26" i="3" s="1"/>
  <c r="H37" i="1"/>
  <c r="G7" i="3" s="1"/>
  <c r="C42" i="1"/>
  <c r="F41" i="1"/>
  <c r="E9" i="3" s="1"/>
  <c r="B9" i="3" s="1"/>
  <c r="C39" i="1"/>
  <c r="B29" i="3" l="1"/>
  <c r="C6" i="4" s="1"/>
  <c r="C30" i="1"/>
  <c r="AR15" i="3"/>
  <c r="M15" i="3"/>
  <c r="AN15" i="3"/>
  <c r="AX15" i="3"/>
  <c r="AA15" i="3"/>
  <c r="AU15" i="3"/>
  <c r="V15" i="3"/>
  <c r="C15" i="3"/>
  <c r="AV15" i="3"/>
  <c r="AI15" i="3"/>
  <c r="F15" i="3"/>
  <c r="AL54" i="1"/>
  <c r="AK16" i="3" s="1"/>
  <c r="T54" i="1"/>
  <c r="S16" i="3" s="1"/>
  <c r="J15" i="3"/>
  <c r="AE15" i="3"/>
  <c r="R15" i="3"/>
  <c r="E15" i="3"/>
  <c r="AM15" i="3"/>
  <c r="AU54" i="1"/>
  <c r="AT16" i="3" s="1"/>
  <c r="Z54" i="1"/>
  <c r="Y16" i="3" s="1"/>
  <c r="AQ54" i="1"/>
  <c r="AP16" i="3" s="1"/>
  <c r="AD54" i="1"/>
  <c r="AC16" i="3" s="1"/>
  <c r="R54" i="1"/>
  <c r="Q16" i="3" s="1"/>
  <c r="Q54" i="1"/>
  <c r="P16" i="3" s="1"/>
  <c r="AH54" i="1"/>
  <c r="AG16" i="3" s="1"/>
  <c r="X54" i="1"/>
  <c r="W16" i="3" s="1"/>
  <c r="Y54" i="1"/>
  <c r="X16" i="3" s="1"/>
  <c r="AD15" i="3"/>
  <c r="U15" i="3"/>
  <c r="N15" i="3"/>
  <c r="AI54" i="1"/>
  <c r="AH16" i="3" s="1"/>
  <c r="AC54" i="1"/>
  <c r="AB16" i="3" s="1"/>
  <c r="AX54" i="1"/>
  <c r="AW16" i="3" s="1"/>
  <c r="AG54" i="1"/>
  <c r="AF16" i="3" s="1"/>
  <c r="U54" i="1"/>
  <c r="T16" i="3" s="1"/>
  <c r="AM54" i="1"/>
  <c r="AL16" i="3" s="1"/>
  <c r="AA54" i="1"/>
  <c r="Z16" i="3" s="1"/>
  <c r="E54" i="1"/>
  <c r="D16" i="3" s="1"/>
  <c r="AP54" i="1"/>
  <c r="AO16" i="3" s="1"/>
  <c r="C12" i="3"/>
  <c r="C16" i="3"/>
  <c r="AR54" i="1"/>
  <c r="AQ16" i="3" s="1"/>
  <c r="AK54" i="1"/>
  <c r="AJ16" i="3" s="1"/>
  <c r="H54" i="1"/>
  <c r="G16" i="3" s="1"/>
  <c r="AT54" i="1"/>
  <c r="AS16" i="3" s="1"/>
  <c r="C4" i="4"/>
  <c r="E4" i="4" s="1"/>
  <c r="B27" i="3"/>
  <c r="C5" i="4" s="1"/>
  <c r="E5" i="4" s="1"/>
  <c r="I54" i="1"/>
  <c r="H16" i="3" s="1"/>
  <c r="B49" i="1"/>
  <c r="AJ6" i="3"/>
  <c r="AJ12" i="3" s="1"/>
  <c r="AS6" i="3"/>
  <c r="AS12" i="3" s="1"/>
  <c r="AB6" i="3"/>
  <c r="AB12" i="3" s="1"/>
  <c r="AK6" i="3"/>
  <c r="AK12" i="3" s="1"/>
  <c r="S6" i="3"/>
  <c r="S12" i="3" s="1"/>
  <c r="Y6" i="3"/>
  <c r="Y12" i="3" s="1"/>
  <c r="AP6" i="3"/>
  <c r="AP12" i="3" s="1"/>
  <c r="AT6" i="3"/>
  <c r="AT12" i="3" s="1"/>
  <c r="AH6" i="3"/>
  <c r="AH12" i="3" s="1"/>
  <c r="X6" i="3"/>
  <c r="X12" i="3" s="1"/>
  <c r="AL6" i="3"/>
  <c r="AL12" i="3" s="1"/>
  <c r="AG6" i="3"/>
  <c r="AG12" i="3" s="1"/>
  <c r="W6" i="3"/>
  <c r="W12" i="3" s="1"/>
  <c r="AC6" i="3"/>
  <c r="AC12" i="3" s="1"/>
  <c r="G6" i="3"/>
  <c r="G12" i="3" s="1"/>
  <c r="P6" i="3"/>
  <c r="AF6" i="3"/>
  <c r="AF12" i="3" s="1"/>
  <c r="AW6" i="3"/>
  <c r="AW12" i="3" s="1"/>
  <c r="I6" i="3"/>
  <c r="I12" i="3" s="1"/>
  <c r="O6" i="3"/>
  <c r="O12" i="3" s="1"/>
  <c r="L12" i="3"/>
  <c r="K6" i="3"/>
  <c r="K12" i="3" s="1"/>
  <c r="Z6" i="3"/>
  <c r="Z12" i="3" s="1"/>
  <c r="T6" i="3"/>
  <c r="T12" i="3" s="1"/>
  <c r="Q6" i="3"/>
  <c r="Q12" i="3" s="1"/>
  <c r="AQ6" i="3"/>
  <c r="AQ12" i="3" s="1"/>
  <c r="D6" i="3"/>
  <c r="D12" i="3" s="1"/>
  <c r="AO6" i="3"/>
  <c r="AO12" i="3" s="1"/>
  <c r="B28" i="3"/>
  <c r="B7" i="3"/>
  <c r="E12" i="3"/>
  <c r="AV12" i="3"/>
  <c r="E31" i="1"/>
  <c r="E32" i="1" s="1"/>
  <c r="C41" i="1"/>
  <c r="C37" i="1"/>
  <c r="E7" i="4" l="1"/>
  <c r="C7" i="4"/>
  <c r="E8" i="4" s="1"/>
  <c r="C25" i="3"/>
  <c r="M54" i="1"/>
  <c r="L16" i="3" s="1"/>
  <c r="J54" i="1"/>
  <c r="I16" i="3" s="1"/>
  <c r="H15" i="3"/>
  <c r="P54" i="1"/>
  <c r="P56" i="1"/>
  <c r="E35" i="1"/>
  <c r="E45" i="1" s="1"/>
  <c r="F37" i="3"/>
  <c r="AF15" i="3"/>
  <c r="Y15" i="3"/>
  <c r="S15" i="3"/>
  <c r="AL15" i="3"/>
  <c r="AB15" i="3"/>
  <c r="AQ15" i="3"/>
  <c r="AW15" i="3"/>
  <c r="D15" i="3"/>
  <c r="AC15" i="3"/>
  <c r="W15" i="3"/>
  <c r="E37" i="3"/>
  <c r="AK15" i="3"/>
  <c r="AH15" i="3"/>
  <c r="AS15" i="3"/>
  <c r="Z15" i="3"/>
  <c r="AG15" i="3"/>
  <c r="AP15" i="3"/>
  <c r="C37" i="3"/>
  <c r="B6" i="3"/>
  <c r="B12" i="3" s="1"/>
  <c r="G15" i="3"/>
  <c r="P15" i="3"/>
  <c r="AJ15" i="3"/>
  <c r="AO15" i="3"/>
  <c r="T15" i="3"/>
  <c r="X15" i="3"/>
  <c r="Q15" i="3"/>
  <c r="AT15" i="3"/>
  <c r="F6" i="4"/>
  <c r="G6" i="4"/>
  <c r="H6" i="4" s="1"/>
  <c r="G5" i="4"/>
  <c r="H5" i="4" s="1"/>
  <c r="F5" i="4"/>
  <c r="F4" i="4"/>
  <c r="G4" i="4"/>
  <c r="H4" i="4" s="1"/>
  <c r="F25" i="3"/>
  <c r="F31" i="3" s="1"/>
  <c r="D25" i="3"/>
  <c r="P12" i="3"/>
  <c r="E25" i="3"/>
  <c r="E31" i="3" s="1"/>
  <c r="F31" i="1"/>
  <c r="G31" i="1" s="1"/>
  <c r="H31" i="1" s="1"/>
  <c r="D45" i="1"/>
  <c r="B25" i="3" l="1"/>
  <c r="C3" i="4" s="1"/>
  <c r="C31" i="3"/>
  <c r="L15" i="3"/>
  <c r="I15" i="3"/>
  <c r="D31" i="3"/>
  <c r="E34" i="3"/>
  <c r="F34" i="3"/>
  <c r="G32" i="1"/>
  <c r="F32" i="1"/>
  <c r="I31" i="1"/>
  <c r="H32" i="1"/>
  <c r="E10" i="4" l="1"/>
  <c r="G35" i="1"/>
  <c r="G45" i="1" s="1"/>
  <c r="F35" i="1"/>
  <c r="H35" i="1"/>
  <c r="H45" i="1" s="1"/>
  <c r="J31" i="1"/>
  <c r="I32" i="1"/>
  <c r="F45" i="1" l="1"/>
  <c r="I35" i="1"/>
  <c r="K31" i="1"/>
  <c r="J32" i="1"/>
  <c r="J35" i="1" s="1"/>
  <c r="I45" i="1" l="1"/>
  <c r="J45" i="1"/>
  <c r="L31" i="1"/>
  <c r="K32" i="1"/>
  <c r="K35" i="1" l="1"/>
  <c r="K45" i="1" s="1"/>
  <c r="L32" i="1"/>
  <c r="M31" i="1"/>
  <c r="L35" i="1" l="1"/>
  <c r="L45" i="1" s="1"/>
  <c r="N31" i="1"/>
  <c r="M32" i="1"/>
  <c r="M45" i="1" l="1"/>
  <c r="N32" i="1"/>
  <c r="O31" i="1"/>
  <c r="N45" i="1" l="1"/>
  <c r="O32" i="1"/>
  <c r="P31" i="1"/>
  <c r="O45" i="1" l="1"/>
  <c r="S50" i="1" s="1"/>
  <c r="O14" i="3"/>
  <c r="P32" i="1"/>
  <c r="Q31" i="1"/>
  <c r="R14" i="3" l="1"/>
  <c r="R18" i="3" s="1"/>
  <c r="D36" i="3" s="1"/>
  <c r="C50" i="1"/>
  <c r="B50" i="1" s="1"/>
  <c r="P35" i="1"/>
  <c r="P45" i="1" s="1"/>
  <c r="R31" i="1"/>
  <c r="Q32" i="1"/>
  <c r="Q35" i="1" l="1"/>
  <c r="Q45" i="1" s="1"/>
  <c r="D33" i="3"/>
  <c r="S31" i="1"/>
  <c r="R32" i="1"/>
  <c r="R35" i="1" l="1"/>
  <c r="R45" i="1" s="1"/>
  <c r="T31" i="1"/>
  <c r="S32" i="1"/>
  <c r="S35" i="1" l="1"/>
  <c r="S45" i="1" s="1"/>
  <c r="U31" i="1"/>
  <c r="T32" i="1"/>
  <c r="T35" i="1" l="1"/>
  <c r="T45" i="1" s="1"/>
  <c r="V31" i="1"/>
  <c r="U32" i="1"/>
  <c r="U35" i="1" l="1"/>
  <c r="U45" i="1" s="1"/>
  <c r="W31" i="1"/>
  <c r="V32" i="1"/>
  <c r="V35" i="1" l="1"/>
  <c r="V45" i="1" s="1"/>
  <c r="X31" i="1"/>
  <c r="W32" i="1"/>
  <c r="W35" i="1" l="1"/>
  <c r="W45" i="1" s="1"/>
  <c r="Y31" i="1"/>
  <c r="X32" i="1"/>
  <c r="X35" i="1" l="1"/>
  <c r="X45" i="1" s="1"/>
  <c r="Z31" i="1"/>
  <c r="Y32" i="1"/>
  <c r="Y35" i="1" l="1"/>
  <c r="Y45" i="1" s="1"/>
  <c r="AA31" i="1"/>
  <c r="Z32" i="1"/>
  <c r="Z35" i="1" l="1"/>
  <c r="Z45" i="1" s="1"/>
  <c r="AA32" i="1"/>
  <c r="AB31" i="1"/>
  <c r="AA35" i="1" l="1"/>
  <c r="AA14" i="3"/>
  <c r="AB32" i="1"/>
  <c r="AC31" i="1"/>
  <c r="AB35" i="1" l="1"/>
  <c r="AA45" i="1"/>
  <c r="AE51" i="1" s="1"/>
  <c r="AD31" i="1"/>
  <c r="AC32" i="1"/>
  <c r="AB45" i="1" l="1"/>
  <c r="C51" i="1"/>
  <c r="B51" i="1" s="1"/>
  <c r="AD14" i="3"/>
  <c r="AD18" i="3" s="1"/>
  <c r="E36" i="3" s="1"/>
  <c r="AC35" i="1"/>
  <c r="AE31" i="1"/>
  <c r="AD32" i="1"/>
  <c r="E33" i="3" l="1"/>
  <c r="AD35" i="1"/>
  <c r="AC45" i="1"/>
  <c r="AF31" i="1"/>
  <c r="AE32" i="1"/>
  <c r="AE35" i="1" l="1"/>
  <c r="AE45" i="1" s="1"/>
  <c r="AD45" i="1"/>
  <c r="AG31" i="1"/>
  <c r="AF32" i="1"/>
  <c r="AF35" i="1" l="1"/>
  <c r="AH31" i="1"/>
  <c r="AG32" i="1"/>
  <c r="AG35" i="1" l="1"/>
  <c r="AF45" i="1"/>
  <c r="AI31" i="1"/>
  <c r="AH32" i="1"/>
  <c r="AH35" i="1" l="1"/>
  <c r="AG45" i="1"/>
  <c r="AI32" i="1"/>
  <c r="AJ31" i="1"/>
  <c r="AI35" i="1" l="1"/>
  <c r="AH45" i="1"/>
  <c r="AJ32" i="1"/>
  <c r="AK31" i="1"/>
  <c r="AJ35" i="1" l="1"/>
  <c r="AI45" i="1"/>
  <c r="AL31" i="1"/>
  <c r="AK32" i="1"/>
  <c r="AK35" i="1" l="1"/>
  <c r="AJ45" i="1"/>
  <c r="AM31" i="1"/>
  <c r="AL32" i="1"/>
  <c r="AL35" i="1" l="1"/>
  <c r="AK45" i="1"/>
  <c r="AN31" i="1"/>
  <c r="AM32" i="1"/>
  <c r="AM35" i="1" l="1"/>
  <c r="AL45" i="1"/>
  <c r="AM14" i="3"/>
  <c r="AO31" i="1"/>
  <c r="AN32" i="1"/>
  <c r="AN35" i="1" l="1"/>
  <c r="AM45" i="1"/>
  <c r="AQ52" i="1" s="1"/>
  <c r="C52" i="1" s="1"/>
  <c r="B52" i="1" s="1"/>
  <c r="AP31" i="1"/>
  <c r="AO32" i="1"/>
  <c r="AP14" i="3" l="1"/>
  <c r="AO35" i="1"/>
  <c r="AN45" i="1"/>
  <c r="AQ31" i="1"/>
  <c r="AP32" i="1"/>
  <c r="AP35" i="1" l="1"/>
  <c r="AP45" i="1" s="1"/>
  <c r="AO45" i="1"/>
  <c r="AR31" i="1"/>
  <c r="AQ32" i="1"/>
  <c r="AQ35" i="1" l="1"/>
  <c r="AS31" i="1"/>
  <c r="AR32" i="1"/>
  <c r="AR35" i="1" l="1"/>
  <c r="AQ45" i="1"/>
  <c r="AT31" i="1"/>
  <c r="AS32" i="1"/>
  <c r="AS35" i="1" l="1"/>
  <c r="AS45" i="1" s="1"/>
  <c r="AR45" i="1"/>
  <c r="AU31" i="1"/>
  <c r="AT32" i="1"/>
  <c r="AT35" i="1" l="1"/>
  <c r="AV31" i="1"/>
  <c r="AU32" i="1"/>
  <c r="AU35" i="1" l="1"/>
  <c r="AT45" i="1"/>
  <c r="AW31" i="1"/>
  <c r="AV32" i="1"/>
  <c r="AV35" i="1" l="1"/>
  <c r="AU45" i="1"/>
  <c r="AX31" i="1"/>
  <c r="AW32" i="1"/>
  <c r="AW35" i="1" l="1"/>
  <c r="AV45" i="1"/>
  <c r="AY31" i="1"/>
  <c r="AY32" i="1" s="1"/>
  <c r="AX32" i="1"/>
  <c r="AX35" i="1" l="1"/>
  <c r="AY35" i="1" s="1"/>
  <c r="C35" i="1" s="1"/>
  <c r="AW45" i="1"/>
  <c r="C32" i="1"/>
  <c r="B35" i="1" s="1"/>
  <c r="AY45" i="1" l="1"/>
  <c r="AX45" i="1"/>
  <c r="K15" i="3"/>
  <c r="C34" i="3" s="1"/>
  <c r="C45" i="1" l="1"/>
  <c r="O16" i="3"/>
  <c r="O15" i="3"/>
  <c r="C54" i="1"/>
  <c r="S56" i="1"/>
  <c r="Q56" i="1"/>
  <c r="AS56" i="1"/>
  <c r="I56" i="1"/>
  <c r="AF56" i="1"/>
  <c r="AI56" i="1"/>
  <c r="G56" i="1"/>
  <c r="O17" i="3"/>
  <c r="AT56" i="1"/>
  <c r="AK56" i="1"/>
  <c r="AB56" i="1"/>
  <c r="R56" i="1"/>
  <c r="K56" i="1"/>
  <c r="AC56" i="1"/>
  <c r="AU56" i="1"/>
  <c r="AM56" i="1"/>
  <c r="M56" i="1"/>
  <c r="D56" i="1"/>
  <c r="AY56" i="1"/>
  <c r="AX17" i="3" s="1"/>
  <c r="E56" i="1"/>
  <c r="F56" i="1"/>
  <c r="Y56" i="1"/>
  <c r="O56" i="1"/>
  <c r="AR56" i="1"/>
  <c r="X56" i="1"/>
  <c r="H56" i="1"/>
  <c r="AL56" i="1"/>
  <c r="T56" i="1"/>
  <c r="J56" i="1"/>
  <c r="V56" i="1"/>
  <c r="AX56" i="1"/>
  <c r="N56" i="1"/>
  <c r="AV56" i="1"/>
  <c r="AD56" i="1"/>
  <c r="U56" i="1"/>
  <c r="L56" i="1"/>
  <c r="AQ56" i="1"/>
  <c r="AW56" i="1"/>
  <c r="AO56" i="1"/>
  <c r="AE56" i="1"/>
  <c r="AG56" i="1"/>
  <c r="AN56" i="1"/>
  <c r="W56" i="1"/>
  <c r="AA56" i="1"/>
  <c r="AP56" i="1"/>
  <c r="AH56" i="1"/>
  <c r="AJ56" i="1"/>
  <c r="Z56" i="1"/>
  <c r="AY53" i="1" l="1"/>
  <c r="AY58" i="1" s="1"/>
  <c r="H3" i="4"/>
  <c r="B4" i="1"/>
  <c r="D37" i="3"/>
  <c r="B37" i="3" s="1"/>
  <c r="B16" i="3"/>
  <c r="C56" i="1"/>
  <c r="AM17" i="3"/>
  <c r="AN58" i="1"/>
  <c r="AC17" i="3"/>
  <c r="AC20" i="3" s="1"/>
  <c r="AD58" i="1"/>
  <c r="G17" i="3"/>
  <c r="G20" i="3" s="1"/>
  <c r="H58" i="1"/>
  <c r="C17" i="3"/>
  <c r="D58" i="1"/>
  <c r="AJ17" i="3"/>
  <c r="AJ20" i="3" s="1"/>
  <c r="AK58" i="1"/>
  <c r="P17" i="3"/>
  <c r="P20" i="3" s="1"/>
  <c r="Q58" i="1"/>
  <c r="V17" i="3"/>
  <c r="V20" i="3" s="1"/>
  <c r="W58" i="1"/>
  <c r="AA17" i="3"/>
  <c r="AB58" i="1"/>
  <c r="AF17" i="3"/>
  <c r="AF20" i="3" s="1"/>
  <c r="AG58" i="1"/>
  <c r="AV58" i="1"/>
  <c r="AU17" i="3"/>
  <c r="AU20" i="3" s="1"/>
  <c r="W17" i="3"/>
  <c r="W20" i="3" s="1"/>
  <c r="X58" i="1"/>
  <c r="L17" i="3"/>
  <c r="L20" i="3" s="1"/>
  <c r="M58" i="1"/>
  <c r="AS17" i="3"/>
  <c r="AS20" i="3" s="1"/>
  <c r="AT58" i="1"/>
  <c r="R17" i="3"/>
  <c r="R20" i="3" s="1"/>
  <c r="S58" i="1"/>
  <c r="AK17" i="3"/>
  <c r="AK20" i="3" s="1"/>
  <c r="AL58" i="1"/>
  <c r="M17" i="3"/>
  <c r="M20" i="3" s="1"/>
  <c r="N58" i="1"/>
  <c r="AS58" i="1"/>
  <c r="AR17" i="3"/>
  <c r="AR20" i="3" s="1"/>
  <c r="AD17" i="3"/>
  <c r="AD20" i="3" s="1"/>
  <c r="AE58" i="1"/>
  <c r="AW17" i="3"/>
  <c r="AW20" i="3" s="1"/>
  <c r="AX58" i="1"/>
  <c r="N17" i="3"/>
  <c r="N20" i="3" s="1"/>
  <c r="O58" i="1"/>
  <c r="AT17" i="3"/>
  <c r="AT20" i="3" s="1"/>
  <c r="AU58" i="1"/>
  <c r="F17" i="3"/>
  <c r="F20" i="3" s="1"/>
  <c r="G58" i="1"/>
  <c r="AQ17" i="3"/>
  <c r="AQ20" i="3" s="1"/>
  <c r="AR58" i="1"/>
  <c r="AG17" i="3"/>
  <c r="AG20" i="3" s="1"/>
  <c r="AH58" i="1"/>
  <c r="U17" i="3"/>
  <c r="U20" i="3" s="1"/>
  <c r="V58" i="1"/>
  <c r="AB17" i="3"/>
  <c r="AB20" i="3" s="1"/>
  <c r="AC58" i="1"/>
  <c r="AH17" i="3"/>
  <c r="AH20" i="3" s="1"/>
  <c r="AI58" i="1"/>
  <c r="P58" i="1"/>
  <c r="T17" i="3"/>
  <c r="T20" i="3" s="1"/>
  <c r="U58" i="1"/>
  <c r="AL17" i="3"/>
  <c r="AL20" i="3" s="1"/>
  <c r="AM58" i="1"/>
  <c r="AJ58" i="1"/>
  <c r="AI17" i="3"/>
  <c r="AI20" i="3" s="1"/>
  <c r="X17" i="3"/>
  <c r="X20" i="3" s="1"/>
  <c r="Y58" i="1"/>
  <c r="AO17" i="3"/>
  <c r="AO20" i="3" s="1"/>
  <c r="AP58" i="1"/>
  <c r="AP17" i="3"/>
  <c r="AP20" i="3" s="1"/>
  <c r="AQ58" i="1"/>
  <c r="E17" i="3"/>
  <c r="E20" i="3" s="1"/>
  <c r="F58" i="1"/>
  <c r="J17" i="3"/>
  <c r="J20" i="3" s="1"/>
  <c r="K58" i="1"/>
  <c r="AF58" i="1"/>
  <c r="AE17" i="3"/>
  <c r="AE20" i="3" s="1"/>
  <c r="Y17" i="3"/>
  <c r="Y20" i="3" s="1"/>
  <c r="Z58" i="1"/>
  <c r="AO58" i="1"/>
  <c r="AN17" i="3"/>
  <c r="AN20" i="3" s="1"/>
  <c r="AV17" i="3"/>
  <c r="AV20" i="3" s="1"/>
  <c r="AW58" i="1"/>
  <c r="I17" i="3"/>
  <c r="I20" i="3" s="1"/>
  <c r="J58" i="1"/>
  <c r="Z17" i="3"/>
  <c r="Z20" i="3" s="1"/>
  <c r="AA58" i="1"/>
  <c r="K17" i="3"/>
  <c r="K20" i="3" s="1"/>
  <c r="L58" i="1"/>
  <c r="S17" i="3"/>
  <c r="S20" i="3" s="1"/>
  <c r="T58" i="1"/>
  <c r="D17" i="3"/>
  <c r="D20" i="3" s="1"/>
  <c r="E58" i="1"/>
  <c r="Q17" i="3"/>
  <c r="Q20" i="3" s="1"/>
  <c r="R58" i="1"/>
  <c r="H17" i="3"/>
  <c r="H20" i="3" s="1"/>
  <c r="I58" i="1"/>
  <c r="B15" i="3"/>
  <c r="D34" i="3"/>
  <c r="B34" i="3" s="1"/>
  <c r="O20" i="3"/>
  <c r="AX14" i="3" l="1"/>
  <c r="C53" i="1"/>
  <c r="B53" i="1" s="1"/>
  <c r="D35" i="3"/>
  <c r="D39" i="3" s="1"/>
  <c r="C58" i="1"/>
  <c r="AM20" i="3"/>
  <c r="F35" i="3"/>
  <c r="C20" i="3"/>
  <c r="C35" i="3"/>
  <c r="C39" i="3" s="1"/>
  <c r="B17" i="3"/>
  <c r="AA20" i="3"/>
  <c r="E35" i="3"/>
  <c r="E39" i="3" s="1"/>
  <c r="B31" i="3"/>
  <c r="B14" i="3" l="1"/>
  <c r="F33" i="3"/>
  <c r="B33" i="3" s="1"/>
  <c r="AX18" i="3"/>
  <c r="B35" i="3"/>
  <c r="F36" i="3" l="1"/>
  <c r="B36" i="3" s="1"/>
  <c r="B39" i="3" s="1"/>
  <c r="B18" i="3"/>
  <c r="B20" i="3" s="1"/>
  <c r="AX20" i="3"/>
  <c r="F39" i="3" l="1"/>
</calcChain>
</file>

<file path=xl/sharedStrings.xml><?xml version="1.0" encoding="utf-8"?>
<sst xmlns="http://schemas.openxmlformats.org/spreadsheetml/2006/main" count="131" uniqueCount="112">
  <si>
    <t>Year 1</t>
  </si>
  <si>
    <t xml:space="preserve">LocalRES: cash flow budget </t>
  </si>
  <si>
    <t>Year 2</t>
  </si>
  <si>
    <t>Year 3</t>
  </si>
  <si>
    <t>TOTAL</t>
  </si>
  <si>
    <t>Funding</t>
  </si>
  <si>
    <t>Year 4</t>
  </si>
  <si>
    <t>Personnel</t>
  </si>
  <si>
    <t>Travel</t>
  </si>
  <si>
    <t>Other goods/services</t>
  </si>
  <si>
    <t>Indirect costs</t>
  </si>
  <si>
    <t>TOTAL FUNDING</t>
  </si>
  <si>
    <t>Input data</t>
  </si>
  <si>
    <t>Total budget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</si>
  <si>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</si>
  <si>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</si>
  <si>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</si>
  <si>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</si>
  <si>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</si>
  <si>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</si>
  <si>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</si>
  <si>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</si>
  <si>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</si>
  <si>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</si>
  <si>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</si>
  <si>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</si>
  <si>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</si>
  <si>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</si>
  <si>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</si>
  <si>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</si>
  <si>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</si>
  <si>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</si>
  <si>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</si>
  <si>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</si>
  <si>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</si>
  <si>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</si>
  <si>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</si>
  <si>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</si>
  <si>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</si>
  <si>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</si>
  <si>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</si>
  <si>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</si>
  <si>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</si>
  <si>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</si>
  <si>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</si>
  <si>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</si>
  <si>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</si>
  <si>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</si>
  <si>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</si>
  <si>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</si>
  <si>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</si>
  <si>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</si>
  <si>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</si>
  <si>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</si>
  <si>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</si>
  <si>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</si>
  <si>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</si>
  <si>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</si>
  <si>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</si>
  <si>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</si>
  <si>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</si>
  <si>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</si>
  <si>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Eligible cost budget</t>
  </si>
  <si>
    <t>Depreciation period</t>
  </si>
  <si>
    <t>TOTAL ELIGIBLE COSTS</t>
  </si>
  <si>
    <t>CapEx budget</t>
  </si>
  <si>
    <t>TOTAL CAPEX</t>
  </si>
  <si>
    <t>Cumulative Capex</t>
  </si>
  <si>
    <t>TOTAL ELIGIBLE CAPEX COSTS</t>
  </si>
  <si>
    <t>Note: do not edit any cells</t>
  </si>
  <si>
    <t>CapEx</t>
  </si>
  <si>
    <t>Cash Flow before funding</t>
  </si>
  <si>
    <t>Total</t>
  </si>
  <si>
    <t>Monthly cash flow forecasts</t>
  </si>
  <si>
    <t>Yearly cash flow forecasts</t>
  </si>
  <si>
    <t>Cash flow, net</t>
  </si>
  <si>
    <t>EU Pre-financing</t>
  </si>
  <si>
    <t>EU Reporting #1</t>
  </si>
  <si>
    <t>EU Reporting #2</t>
  </si>
  <si>
    <t>EU Reporting #3</t>
  </si>
  <si>
    <t>EU Final settlement</t>
  </si>
  <si>
    <t>LR CapEx support</t>
  </si>
  <si>
    <t>EU grant amout</t>
  </si>
  <si>
    <t>EU: pre-financing</t>
  </si>
  <si>
    <t>EU: max amount paid</t>
  </si>
  <si>
    <t>Year1</t>
  </si>
  <si>
    <t>External loan</t>
  </si>
  <si>
    <t>External loan (max.)</t>
  </si>
  <si>
    <t>Amortization</t>
  </si>
  <si>
    <r>
      <rPr>
        <b/>
        <sz val="11"/>
        <color theme="1"/>
        <rFont val="Calibri"/>
        <family val="2"/>
        <scheme val="minor"/>
      </rPr>
      <t>Cash flows from EU: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Pre-financing</t>
    </r>
    <r>
      <rPr>
        <sz val="11"/>
        <color theme="1"/>
        <rFont val="Calibri"/>
        <family val="2"/>
        <scheme val="minor"/>
      </rPr>
      <t xml:space="preserve">: 48% of the budget is paid up-front split into 3 equal parts (month 0, month 6, month 12)
</t>
    </r>
    <r>
      <rPr>
        <b/>
        <sz val="11"/>
        <color theme="1"/>
        <rFont val="Calibri"/>
        <family val="2"/>
        <scheme val="minor"/>
      </rPr>
      <t>First reporting period (month 1-12):</t>
    </r>
    <r>
      <rPr>
        <sz val="11"/>
        <color theme="1"/>
        <rFont val="Calibri"/>
        <family val="2"/>
        <scheme val="minor"/>
      </rPr>
      <t xml:space="preserve"> Payment based on actual eligible costs spent during the period. </t>
    </r>
    <r>
      <rPr>
        <i/>
        <sz val="11"/>
        <color theme="1"/>
        <rFont val="Calibri"/>
        <family val="2"/>
        <scheme val="minor"/>
      </rPr>
      <t>(note: total costs + pre-payment cannot exceed 85% of total budget)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Second reporting period (month 15-24): </t>
    </r>
    <r>
      <rPr>
        <sz val="11"/>
        <color theme="1"/>
        <rFont val="Calibri"/>
        <family val="2"/>
        <scheme val="minor"/>
      </rPr>
      <t xml:space="preserve">Same logic as above </t>
    </r>
    <r>
      <rPr>
        <i/>
        <sz val="11"/>
        <color theme="1"/>
        <rFont val="Calibri"/>
        <family val="2"/>
        <scheme val="minor"/>
      </rPr>
      <t>(note: total costs + pre-payment cannot exceed 85% of total budget)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Third reporting period (month 25-36):</t>
    </r>
    <r>
      <rPr>
        <sz val="11"/>
        <color theme="1"/>
        <rFont val="Calibri"/>
        <family val="2"/>
        <scheme val="minor"/>
      </rPr>
      <t xml:space="preserve"> Same logic as above (note: total costs + pre-payment cannot exceed 85% of total budget)  
</t>
    </r>
    <r>
      <rPr>
        <b/>
        <sz val="11"/>
        <color theme="1"/>
        <rFont val="Calibri"/>
        <family val="2"/>
        <scheme val="minor"/>
      </rPr>
      <t>Final reporting (month 1-48):</t>
    </r>
    <r>
      <rPr>
        <sz val="11"/>
        <color theme="1"/>
        <rFont val="Calibri"/>
        <family val="2"/>
        <scheme val="minor"/>
      </rPr>
      <t xml:space="preserve"> Final settlement based on actual eligible costs spent (note: total costs + pre-payment cannot exceed 100% of total budget)</t>
    </r>
  </si>
  <si>
    <t>Equipment (= depreciations)</t>
  </si>
  <si>
    <t>External loan (3 year maturity)</t>
  </si>
  <si>
    <t>= EU grant - EU Pre-financing</t>
  </si>
  <si>
    <t>EU grant</t>
  </si>
  <si>
    <t>LR grant</t>
  </si>
  <si>
    <t>Bank loan</t>
  </si>
  <si>
    <t>Bank loan amortization</t>
  </si>
  <si>
    <t>Includes associated installation costs</t>
  </si>
  <si>
    <t>LR grant (25% of EU grant)</t>
  </si>
  <si>
    <t>Other grant (remaining CapEx funding)</t>
  </si>
  <si>
    <t>of CapEx investment</t>
  </si>
  <si>
    <t>Other financing</t>
  </si>
  <si>
    <t>Includes employer and social fees</t>
  </si>
  <si>
    <t>Eligible costs</t>
  </si>
  <si>
    <t>Kökar costs</t>
  </si>
  <si>
    <t>EU Funding</t>
  </si>
  <si>
    <t>25% flat rate for indirect overhead costs</t>
  </si>
  <si>
    <t>= Funding gap</t>
  </si>
  <si>
    <t>= LR max support</t>
  </si>
  <si>
    <t>= Net CF</t>
  </si>
  <si>
    <t>School investments</t>
  </si>
  <si>
    <t>Elderly Home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</si>
</sst>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3" fontId="0" fillId="0" borderId="0" xfId="0" applyNumberFormat="1"/>
    <xf numFmtId="3" fontId="0" fillId="2" borderId="0" xfId="0" applyNumberFormat="1" applyFill="1"/>
    <xf numFmtId="9" fontId="0" fillId="2" borderId="0" xfId="0" applyNumberFormat="1" applyFill="1"/>
    <xf numFmtId="17" fontId="2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2" borderId="2" xfId="0" applyNumberFormat="1" applyFill="1" applyBorder="1"/>
    <xf numFmtId="3" fontId="0" fillId="3" borderId="2" xfId="0" applyNumberFormat="1" applyFill="1" applyBorder="1"/>
    <xf numFmtId="3" fontId="0" fillId="0" borderId="2" xfId="0" applyNumberFormat="1" applyBorder="1"/>
    <xf numFmtId="0" fontId="2" fillId="0" borderId="4" xfId="0" applyFont="1" applyBorder="1" applyAlignment="1">
      <alignment horizontal="right"/>
    </xf>
    <xf numFmtId="17" fontId="2" fillId="0" borderId="4" xfId="0" applyNumberFormat="1" applyFont="1" applyBorder="1"/>
    <xf numFmtId="17" fontId="2" fillId="2" borderId="5" xfId="0" applyNumberFormat="1" applyFont="1" applyFill="1" applyBorder="1"/>
    <xf numFmtId="3" fontId="0" fillId="0" borderId="3" xfId="0" applyNumberFormat="1" applyBorder="1"/>
    <xf numFmtId="3" fontId="0" fillId="0" borderId="5" xfId="0" applyNumberFormat="1" applyBorder="1"/>
    <xf numFmtId="3" fontId="0" fillId="0" borderId="4" xfId="0" applyNumberForma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5" xfId="0" applyNumberFormat="1" applyFont="1" applyBorder="1"/>
    <xf numFmtId="9" fontId="1" fillId="2" borderId="2" xfId="1" applyFont="1" applyFill="1" applyBorder="1"/>
    <xf numFmtId="9" fontId="1" fillId="2" borderId="5" xfId="1" applyFont="1" applyFill="1" applyBorder="1"/>
    <xf numFmtId="9" fontId="1" fillId="2" borderId="3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/>
    <xf numFmtId="3" fontId="2" fillId="0" borderId="5" xfId="1" applyNumberFormat="1" applyFont="1" applyBorder="1"/>
    <xf numFmtId="3" fontId="0" fillId="2" borderId="7" xfId="0" applyNumberFormat="1" applyFill="1" applyBorder="1"/>
    <xf numFmtId="3" fontId="2" fillId="0" borderId="6" xfId="1" applyNumberFormat="1" applyFont="1" applyBorder="1"/>
    <xf numFmtId="3" fontId="0" fillId="0" borderId="8" xfId="0" applyNumberFormat="1" applyFont="1" applyBorder="1"/>
    <xf numFmtId="3" fontId="0" fillId="0" borderId="7" xfId="0" applyNumberFormat="1" applyFont="1" applyBorder="1"/>
    <xf numFmtId="3" fontId="0" fillId="0" borderId="6" xfId="0" applyNumberFormat="1" applyFont="1" applyBorder="1"/>
    <xf numFmtId="0" fontId="0" fillId="0" borderId="10" xfId="0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9" xfId="0" applyNumberFormat="1" applyBorder="1"/>
    <xf numFmtId="9" fontId="1" fillId="2" borderId="11" xfId="1" applyFont="1" applyFill="1" applyBorder="1"/>
    <xf numFmtId="9" fontId="1" fillId="2" borderId="9" xfId="1" applyFont="1" applyFill="1" applyBorder="1"/>
    <xf numFmtId="0" fontId="0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0" fillId="0" borderId="12" xfId="0" applyNumberFormat="1" applyBorder="1"/>
    <xf numFmtId="3" fontId="2" fillId="0" borderId="4" xfId="0" applyNumberFormat="1" applyFont="1" applyBorder="1"/>
    <xf numFmtId="0" fontId="0" fillId="0" borderId="12" xfId="0" applyBorder="1"/>
    <xf numFmtId="3" fontId="2" fillId="0" borderId="9" xfId="1" applyNumberFormat="1" applyFont="1" applyBorder="1"/>
    <xf numFmtId="10" fontId="1" fillId="0" borderId="5" xfId="1" applyNumberFormat="1" applyFont="1" applyBorder="1"/>
    <xf numFmtId="10" fontId="1" fillId="0" borderId="9" xfId="1" applyNumberFormat="1" applyFont="1" applyBorder="1"/>
    <xf numFmtId="9" fontId="0" fillId="0" borderId="10" xfId="1" applyFont="1" applyBorder="1"/>
    <xf numFmtId="9" fontId="0" fillId="0" borderId="2" xfId="1" applyFont="1" applyBorder="1"/>
    <xf numFmtId="0" fontId="0" fillId="0" borderId="0" xfId="0" applyAlignment="1">
      <alignment wrapText="1"/>
    </xf>
    <xf numFmtId="9" fontId="0" fillId="0" borderId="0" xfId="0" applyNumberFormat="1" applyFill="1"/>
    <xf numFmtId="0" fontId="0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3" fontId="6" fillId="0" borderId="0" xfId="0" applyNumberFormat="1" applyFont="1"/>
    <xf numFmtId="0" fontId="7" fillId="4" borderId="13" xfId="0" applyFont="1" applyFill="1" applyBorder="1"/>
    <xf numFmtId="3" fontId="6" fillId="4" borderId="13" xfId="0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3" fontId="6" fillId="4" borderId="14" xfId="0" applyNumberFormat="1" applyFont="1" applyFill="1" applyBorder="1"/>
    <xf numFmtId="0" fontId="6" fillId="0" borderId="15" xfId="0" applyFont="1" applyBorder="1"/>
    <xf numFmtId="0" fontId="7" fillId="0" borderId="15" xfId="0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7" fillId="4" borderId="13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164" fontId="6" fillId="0" borderId="16" xfId="0" applyNumberFormat="1" applyFont="1" applyBorder="1" applyAlignment="1">
      <alignment horizontal="right"/>
    </xf>
    <xf numFmtId="164" fontId="6" fillId="0" borderId="15" xfId="0" applyNumberFormat="1" applyFont="1" applyBorder="1" applyAlignment="1">
      <alignment horizontal="right"/>
    </xf>
    <xf numFmtId="3" fontId="0" fillId="0" borderId="1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0" fontId="2" fillId="0" borderId="0" xfId="0" applyFont="1" applyAlignment="1">
      <alignment horizontal="right"/>
    </xf>
    <xf numFmtId="9" fontId="0" fillId="0" borderId="0" xfId="1" applyFont="1" applyBorder="1"/>
    <xf numFmtId="0" fontId="10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/>
    <xf numFmtId="3" fontId="12" fillId="0" borderId="0" xfId="0" applyNumberFormat="1" applyFont="1" applyAlignment="1">
      <alignment horizontal="right"/>
    </xf>
    <xf numFmtId="3" fontId="11" fillId="0" borderId="0" xfId="0" applyNumberFormat="1" applyFont="1"/>
    <xf numFmtId="0" fontId="6" fillId="0" borderId="0" xfId="0" applyFont="1" applyFill="1"/>
    <xf numFmtId="0" fontId="6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2" fillId="0" borderId="20" xfId="0" applyFont="1" applyBorder="1"/>
    <xf numFmtId="3" fontId="2" fillId="0" borderId="20" xfId="0" applyNumberFormat="1" applyFont="1" applyBorder="1"/>
    <xf numFmtId="3" fontId="13" fillId="0" borderId="0" xfId="0" applyNumberFormat="1" applyFont="1"/>
    <xf numFmtId="0" fontId="8" fillId="0" borderId="0" xfId="0" quotePrefix="1" applyFont="1"/>
    <xf numFmtId="9" fontId="14" fillId="0" borderId="0" xfId="1" applyFont="1"/>
    <xf numFmtId="0" fontId="15" fillId="0" borderId="0" xfId="0" applyFont="1"/>
    <xf numFmtId="0" fontId="16" fillId="0" borderId="0" xfId="0" applyFont="1"/>
    <xf numFmtId="9" fontId="16" fillId="0" borderId="8" xfId="1" applyFont="1" applyBorder="1"/>
    <xf numFmtId="3" fontId="17" fillId="0" borderId="6" xfId="1" applyNumberFormat="1" applyFont="1" applyBorder="1"/>
    <xf numFmtId="3" fontId="16" fillId="0" borderId="8" xfId="0" applyNumberFormat="1" applyFont="1" applyBorder="1"/>
    <xf numFmtId="3" fontId="16" fillId="0" borderId="7" xfId="0" applyNumberFormat="1" applyFont="1" applyBorder="1"/>
    <xf numFmtId="3" fontId="16" fillId="0" borderId="6" xfId="0" applyNumberFormat="1" applyFont="1" applyBorder="1"/>
    <xf numFmtId="9" fontId="8" fillId="0" borderId="2" xfId="1" applyFont="1" applyBorder="1"/>
    <xf numFmtId="3" fontId="9" fillId="0" borderId="5" xfId="1" applyNumberFormat="1" applyFont="1" applyBorder="1"/>
    <xf numFmtId="3" fontId="8" fillId="0" borderId="17" xfId="0" applyNumberFormat="1" applyFont="1" applyBorder="1"/>
    <xf numFmtId="3" fontId="8" fillId="0" borderId="19" xfId="0" applyNumberFormat="1" applyFont="1" applyBorder="1"/>
    <xf numFmtId="3" fontId="8" fillId="0" borderId="18" xfId="0" applyNumberFormat="1" applyFont="1" applyBorder="1"/>
    <xf numFmtId="3" fontId="18" fillId="4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B926-841A-4373-A5BC-20A1BECCBDEC}">
  <dimension ref="A1:AY42"/>
  <sheetViews>
    <sheetView showGridLines="0" topLeftCell="A2" zoomScale="130" zoomScaleNormal="130" workbookViewId="0">
      <selection activeCell="C11" sqref="C11"/>
    </sheetView>
  </sheetViews>
  <sheetFormatPr defaultRowHeight="13" x14ac:dyDescent="0.3"/>
  <cols>
    <col min="1" max="1" width="24.08984375" style="56" customWidth="1"/>
    <col min="2" max="2" width="8.7265625" style="56"/>
    <col min="3" max="5" width="8.1796875" style="56" bestFit="1" customWidth="1"/>
    <col min="6" max="6" width="8" style="56" bestFit="1" customWidth="1"/>
    <col min="7" max="7" width="20.54296875" style="56" customWidth="1"/>
    <col min="8" max="11" width="8" style="56" bestFit="1" customWidth="1"/>
    <col min="12" max="12" width="8.1796875" style="56" bestFit="1" customWidth="1"/>
    <col min="13" max="14" width="8" style="56" bestFit="1" customWidth="1"/>
    <col min="15" max="15" width="16.81640625" style="56" customWidth="1"/>
    <col min="16" max="16" width="8" style="56" bestFit="1" customWidth="1"/>
    <col min="17" max="50" width="7.36328125" style="56" bestFit="1" customWidth="1"/>
    <col min="51" max="16384" width="8.7265625" style="56"/>
  </cols>
  <sheetData>
    <row r="1" spans="1:51" x14ac:dyDescent="0.3">
      <c r="A1" s="55" t="s">
        <v>69</v>
      </c>
    </row>
    <row r="3" spans="1:51" s="57" customFormat="1" x14ac:dyDescent="0.3">
      <c r="A3" s="57" t="s">
        <v>73</v>
      </c>
      <c r="C3" s="70" t="str">
        <f>Calculations!D12</f>
        <v>M1</v>
      </c>
      <c r="D3" s="71" t="str">
        <f>Calculations!E12</f>
        <v>M2</v>
      </c>
      <c r="E3" s="71" t="str">
        <f>Calculations!F12</f>
        <v>M3</v>
      </c>
      <c r="F3" s="71" t="str">
        <f>Calculations!G12</f>
        <v>M4</v>
      </c>
      <c r="G3" s="71" t="str">
        <f>Calculations!H12</f>
        <v>M5</v>
      </c>
      <c r="H3" s="71" t="str">
        <f>Calculations!I12</f>
        <v>M6</v>
      </c>
      <c r="I3" s="71" t="str">
        <f>Calculations!J12</f>
        <v>M7</v>
      </c>
      <c r="J3" s="71" t="str">
        <f>Calculations!K12</f>
        <v>M8</v>
      </c>
      <c r="K3" s="71" t="str">
        <f>Calculations!L12</f>
        <v>M9</v>
      </c>
      <c r="L3" s="71" t="str">
        <f>Calculations!M12</f>
        <v>M10</v>
      </c>
      <c r="M3" s="71" t="str">
        <f>Calculations!N12</f>
        <v>M11</v>
      </c>
      <c r="N3" s="71" t="str">
        <f>Calculations!O12</f>
        <v>M12</v>
      </c>
      <c r="O3" s="70" t="str">
        <f>Calculations!P12</f>
        <v>M13</v>
      </c>
      <c r="P3" s="71" t="str">
        <f>Calculations!Q12</f>
        <v>M14</v>
      </c>
      <c r="Q3" s="71" t="str">
        <f>Calculations!R12</f>
        <v>M15</v>
      </c>
      <c r="R3" s="71" t="str">
        <f>Calculations!S12</f>
        <v>M16</v>
      </c>
      <c r="S3" s="71" t="str">
        <f>Calculations!T12</f>
        <v>M17</v>
      </c>
      <c r="T3" s="71" t="str">
        <f>Calculations!U12</f>
        <v>M18</v>
      </c>
      <c r="U3" s="71" t="str">
        <f>Calculations!V12</f>
        <v>M19</v>
      </c>
      <c r="V3" s="71" t="str">
        <f>Calculations!W12</f>
        <v>M20</v>
      </c>
      <c r="W3" s="71" t="str">
        <f>Calculations!X12</f>
        <v>M21</v>
      </c>
      <c r="X3" s="71" t="str">
        <f>Calculations!Y12</f>
        <v>M22</v>
      </c>
      <c r="Y3" s="71" t="str">
        <f>Calculations!Z12</f>
        <v>M23</v>
      </c>
      <c r="Z3" s="71" t="str">
        <f>Calculations!AA12</f>
        <v>M24</v>
      </c>
      <c r="AA3" s="70" t="str">
        <f>Calculations!AB12</f>
        <v>M25</v>
      </c>
      <c r="AB3" s="71" t="str">
        <f>Calculations!AC12</f>
        <v>M26</v>
      </c>
      <c r="AC3" s="71" t="str">
        <f>Calculations!AD12</f>
        <v>M27</v>
      </c>
      <c r="AD3" s="71" t="str">
        <f>Calculations!AE12</f>
        <v>M28</v>
      </c>
      <c r="AE3" s="71" t="str">
        <f>Calculations!AF12</f>
        <v>M29</v>
      </c>
      <c r="AF3" s="71" t="str">
        <f>Calculations!AG12</f>
        <v>M30</v>
      </c>
      <c r="AG3" s="71" t="str">
        <f>Calculations!AH12</f>
        <v>M31</v>
      </c>
      <c r="AH3" s="71" t="str">
        <f>Calculations!AI12</f>
        <v>M32</v>
      </c>
      <c r="AI3" s="71" t="str">
        <f>Calculations!AJ12</f>
        <v>M33</v>
      </c>
      <c r="AJ3" s="71" t="str">
        <f>Calculations!AK12</f>
        <v>M34</v>
      </c>
      <c r="AK3" s="71" t="str">
        <f>Calculations!AL12</f>
        <v>M35</v>
      </c>
      <c r="AL3" s="71" t="str">
        <f>Calculations!AM12</f>
        <v>M36</v>
      </c>
      <c r="AM3" s="70" t="str">
        <f>Calculations!AN12</f>
        <v>M37</v>
      </c>
      <c r="AN3" s="71" t="str">
        <f>Calculations!AO12</f>
        <v>M38</v>
      </c>
      <c r="AO3" s="71" t="str">
        <f>Calculations!AP12</f>
        <v>M39</v>
      </c>
      <c r="AP3" s="71" t="str">
        <f>Calculations!AQ12</f>
        <v>M40</v>
      </c>
      <c r="AQ3" s="71" t="str">
        <f>Calculations!AR12</f>
        <v>M41</v>
      </c>
      <c r="AR3" s="71" t="str">
        <f>Calculations!AS12</f>
        <v>M42</v>
      </c>
      <c r="AS3" s="71" t="str">
        <f>Calculations!AT12</f>
        <v>M43</v>
      </c>
      <c r="AT3" s="71" t="str">
        <f>Calculations!AU12</f>
        <v>M44</v>
      </c>
      <c r="AU3" s="71" t="str">
        <f>Calculations!AV12</f>
        <v>M45</v>
      </c>
      <c r="AV3" s="71" t="str">
        <f>Calculations!AW12</f>
        <v>M46</v>
      </c>
      <c r="AW3" s="71" t="str">
        <f>Calculations!AX12</f>
        <v>M47</v>
      </c>
      <c r="AX3" s="71" t="str">
        <f>Calculations!AY12</f>
        <v>M48</v>
      </c>
    </row>
    <row r="4" spans="1:51" x14ac:dyDescent="0.3">
      <c r="A4" s="65"/>
      <c r="B4" s="66" t="s">
        <v>72</v>
      </c>
      <c r="C4" s="72">
        <f>Calculations!D14</f>
        <v>44287</v>
      </c>
      <c r="D4" s="73">
        <f>Calculations!E14</f>
        <v>44317</v>
      </c>
      <c r="E4" s="73">
        <f>Calculations!F14</f>
        <v>44348</v>
      </c>
      <c r="F4" s="73">
        <f>Calculations!G14</f>
        <v>44378</v>
      </c>
      <c r="G4" s="73">
        <f>Calculations!H14</f>
        <v>44409</v>
      </c>
      <c r="H4" s="73">
        <f>Calculations!I14</f>
        <v>44440</v>
      </c>
      <c r="I4" s="73">
        <f>Calculations!J14</f>
        <v>44470</v>
      </c>
      <c r="J4" s="73">
        <f>Calculations!K14</f>
        <v>44501</v>
      </c>
      <c r="K4" s="73">
        <f>Calculations!L14</f>
        <v>44531</v>
      </c>
      <c r="L4" s="73">
        <f>Calculations!M14</f>
        <v>44562</v>
      </c>
      <c r="M4" s="73">
        <f>Calculations!N14</f>
        <v>44593</v>
      </c>
      <c r="N4" s="73">
        <f>Calculations!O14</f>
        <v>44621</v>
      </c>
      <c r="O4" s="72">
        <f>Calculations!P14</f>
        <v>44652</v>
      </c>
      <c r="P4" s="73">
        <f>Calculations!Q14</f>
        <v>44682</v>
      </c>
      <c r="Q4" s="73">
        <f>Calculations!R14</f>
        <v>44713</v>
      </c>
      <c r="R4" s="73">
        <f>Calculations!S14</f>
        <v>44743</v>
      </c>
      <c r="S4" s="73">
        <f>Calculations!T14</f>
        <v>44774</v>
      </c>
      <c r="T4" s="73">
        <f>Calculations!U14</f>
        <v>44805</v>
      </c>
      <c r="U4" s="73">
        <f>Calculations!V14</f>
        <v>44835</v>
      </c>
      <c r="V4" s="73">
        <f>Calculations!W14</f>
        <v>44866</v>
      </c>
      <c r="W4" s="73">
        <f>Calculations!X14</f>
        <v>44896</v>
      </c>
      <c r="X4" s="73">
        <f>Calculations!Y14</f>
        <v>44927</v>
      </c>
      <c r="Y4" s="73">
        <f>Calculations!Z14</f>
        <v>44958</v>
      </c>
      <c r="Z4" s="73">
        <f>Calculations!AA14</f>
        <v>44986</v>
      </c>
      <c r="AA4" s="72">
        <f>Calculations!AB14</f>
        <v>45017</v>
      </c>
      <c r="AB4" s="73">
        <f>Calculations!AC14</f>
        <v>45047</v>
      </c>
      <c r="AC4" s="73">
        <f>Calculations!AD14</f>
        <v>45078</v>
      </c>
      <c r="AD4" s="73">
        <f>Calculations!AE14</f>
        <v>45108</v>
      </c>
      <c r="AE4" s="73">
        <f>Calculations!AF14</f>
        <v>45139</v>
      </c>
      <c r="AF4" s="73">
        <f>Calculations!AG14</f>
        <v>45170</v>
      </c>
      <c r="AG4" s="73">
        <f>Calculations!AH14</f>
        <v>45200</v>
      </c>
      <c r="AH4" s="73">
        <f>Calculations!AI14</f>
        <v>45231</v>
      </c>
      <c r="AI4" s="73">
        <f>Calculations!AJ14</f>
        <v>45261</v>
      </c>
      <c r="AJ4" s="73">
        <f>Calculations!AK14</f>
        <v>45292</v>
      </c>
      <c r="AK4" s="73">
        <f>Calculations!AL14</f>
        <v>45323</v>
      </c>
      <c r="AL4" s="73">
        <f>Calculations!AM14</f>
        <v>45352</v>
      </c>
      <c r="AM4" s="72">
        <f>Calculations!AN14</f>
        <v>45383</v>
      </c>
      <c r="AN4" s="73">
        <f>Calculations!AO14</f>
        <v>45413</v>
      </c>
      <c r="AO4" s="73">
        <f>Calculations!AP14</f>
        <v>45444</v>
      </c>
      <c r="AP4" s="73">
        <f>Calculations!AQ14</f>
        <v>45474</v>
      </c>
      <c r="AQ4" s="73">
        <f>Calculations!AR14</f>
        <v>45505</v>
      </c>
      <c r="AR4" s="73">
        <f>Calculations!AS14</f>
        <v>45536</v>
      </c>
      <c r="AS4" s="73">
        <f>Calculations!AT14</f>
        <v>45566</v>
      </c>
      <c r="AT4" s="73">
        <f>Calculations!AU14</f>
        <v>45597</v>
      </c>
      <c r="AU4" s="73">
        <f>Calculations!AV14</f>
        <v>45627</v>
      </c>
      <c r="AV4" s="73">
        <f>Calculations!AW14</f>
        <v>45658</v>
      </c>
      <c r="AW4" s="73">
        <f>Calculations!AX14</f>
        <v>45689</v>
      </c>
      <c r="AX4" s="73">
        <f>Calculations!AY14</f>
        <v>45717</v>
      </c>
      <c r="AY4" s="58"/>
    </row>
    <row r="5" spans="1:51" x14ac:dyDescent="0.3">
      <c r="A5" s="85"/>
      <c r="B5" s="86"/>
      <c r="C5" s="87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7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7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7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58"/>
    </row>
    <row r="6" spans="1:51" x14ac:dyDescent="0.3">
      <c r="A6" s="56" t="s">
        <v>70</v>
      </c>
      <c r="B6" s="67">
        <f>SUM(C6:AX6)</f>
        <v>-552000</v>
      </c>
      <c r="C6" s="63">
        <f>-Calculations!D30</f>
        <v>0</v>
      </c>
      <c r="D6" s="59">
        <f>-Calculations!E30</f>
        <v>0</v>
      </c>
      <c r="E6" s="59">
        <f>-Calculations!F30</f>
        <v>0</v>
      </c>
      <c r="F6" s="59">
        <f>-Calculations!G30</f>
        <v>0</v>
      </c>
      <c r="G6" s="59">
        <f>-Calculations!H30</f>
        <v>0</v>
      </c>
      <c r="H6" s="59">
        <f>-Calculations!I30</f>
        <v>0</v>
      </c>
      <c r="I6" s="59">
        <f>-Calculations!J30</f>
        <v>0</v>
      </c>
      <c r="J6" s="59">
        <f>-Calculations!K30</f>
        <v>0</v>
      </c>
      <c r="K6" s="59">
        <f>-Calculations!L30</f>
        <v>0</v>
      </c>
      <c r="L6" s="59">
        <f>-Calculations!M30</f>
        <v>-552000</v>
      </c>
      <c r="M6" s="59">
        <f>-Calculations!N30</f>
        <v>0</v>
      </c>
      <c r="N6" s="59">
        <f>-Calculations!O30</f>
        <v>0</v>
      </c>
      <c r="O6" s="63">
        <f>-Calculations!P30</f>
        <v>0</v>
      </c>
      <c r="P6" s="59">
        <f>-Calculations!Q30</f>
        <v>0</v>
      </c>
      <c r="Q6" s="59">
        <f>-Calculations!R30</f>
        <v>0</v>
      </c>
      <c r="R6" s="59">
        <f>-Calculations!S30</f>
        <v>0</v>
      </c>
      <c r="S6" s="59">
        <f>-Calculations!T30</f>
        <v>0</v>
      </c>
      <c r="T6" s="59">
        <f>-Calculations!U30</f>
        <v>0</v>
      </c>
      <c r="U6" s="59">
        <f>-Calculations!V30</f>
        <v>0</v>
      </c>
      <c r="V6" s="59">
        <f>-Calculations!W30</f>
        <v>0</v>
      </c>
      <c r="W6" s="59">
        <f>-Calculations!X30</f>
        <v>0</v>
      </c>
      <c r="X6" s="59">
        <f>-Calculations!Y30</f>
        <v>0</v>
      </c>
      <c r="Y6" s="59">
        <f>-Calculations!Z30</f>
        <v>0</v>
      </c>
      <c r="Z6" s="59">
        <f>-Calculations!AA30</f>
        <v>0</v>
      </c>
      <c r="AA6" s="63">
        <f>-Calculations!AB30</f>
        <v>0</v>
      </c>
      <c r="AB6" s="59">
        <f>-Calculations!AC30</f>
        <v>0</v>
      </c>
      <c r="AC6" s="59">
        <f>-Calculations!AD30</f>
        <v>0</v>
      </c>
      <c r="AD6" s="59">
        <f>-Calculations!AE30</f>
        <v>0</v>
      </c>
      <c r="AE6" s="59">
        <f>-Calculations!AF30</f>
        <v>0</v>
      </c>
      <c r="AF6" s="59">
        <f>-Calculations!AG30</f>
        <v>0</v>
      </c>
      <c r="AG6" s="59">
        <f>-Calculations!AH30</f>
        <v>0</v>
      </c>
      <c r="AH6" s="59">
        <f>-Calculations!AI30</f>
        <v>0</v>
      </c>
      <c r="AI6" s="59">
        <f>-Calculations!AJ30</f>
        <v>0</v>
      </c>
      <c r="AJ6" s="59">
        <f>-Calculations!AK30</f>
        <v>0</v>
      </c>
      <c r="AK6" s="59">
        <f>-Calculations!AL30</f>
        <v>0</v>
      </c>
      <c r="AL6" s="59">
        <f>-Calculations!AM30</f>
        <v>0</v>
      </c>
      <c r="AM6" s="63">
        <f>-Calculations!AN30</f>
        <v>0</v>
      </c>
      <c r="AN6" s="59">
        <f>-Calculations!AO30</f>
        <v>0</v>
      </c>
      <c r="AO6" s="59">
        <f>-Calculations!AP30</f>
        <v>0</v>
      </c>
      <c r="AP6" s="59">
        <f>-Calculations!AQ30</f>
        <v>0</v>
      </c>
      <c r="AQ6" s="59">
        <f>-Calculations!AR30</f>
        <v>0</v>
      </c>
      <c r="AR6" s="59">
        <f>-Calculations!AS30</f>
        <v>0</v>
      </c>
      <c r="AS6" s="59">
        <f>-Calculations!AT30</f>
        <v>0</v>
      </c>
      <c r="AT6" s="59">
        <f>-Calculations!AU30</f>
        <v>0</v>
      </c>
      <c r="AU6" s="59">
        <f>-Calculations!AV30</f>
        <v>0</v>
      </c>
      <c r="AV6" s="59">
        <f>-Calculations!AW30</f>
        <v>0</v>
      </c>
      <c r="AW6" s="59">
        <f>-Calculations!AX30</f>
        <v>0</v>
      </c>
      <c r="AX6" s="59">
        <f>-Calculations!AY30</f>
        <v>0</v>
      </c>
    </row>
    <row r="7" spans="1:51" x14ac:dyDescent="0.3">
      <c r="A7" s="56" t="s">
        <v>7</v>
      </c>
      <c r="B7" s="67">
        <f>SUM(C7:AX7)</f>
        <v>-49500</v>
      </c>
      <c r="C7" s="63">
        <f>-Calculations!D37</f>
        <v>-1031.25</v>
      </c>
      <c r="D7" s="59">
        <f>-Calculations!E37</f>
        <v>-1031.25</v>
      </c>
      <c r="E7" s="59">
        <f>-Calculations!F37</f>
        <v>-1031.25</v>
      </c>
      <c r="F7" s="59">
        <f>-Calculations!G37</f>
        <v>-1031.25</v>
      </c>
      <c r="G7" s="59">
        <f>-Calculations!H37</f>
        <v>-1031.25</v>
      </c>
      <c r="H7" s="59">
        <f>-Calculations!I37</f>
        <v>-1031.25</v>
      </c>
      <c r="I7" s="59">
        <f>-Calculations!J37</f>
        <v>-1031.25</v>
      </c>
      <c r="J7" s="59">
        <f>-Calculations!K37</f>
        <v>-1031.25</v>
      </c>
      <c r="K7" s="59">
        <f>-Calculations!L37</f>
        <v>-1031.25</v>
      </c>
      <c r="L7" s="59">
        <f>-Calculations!M37</f>
        <v>-1031.25</v>
      </c>
      <c r="M7" s="59">
        <f>-Calculations!N37</f>
        <v>-1031.25</v>
      </c>
      <c r="N7" s="59">
        <f>-Calculations!O37</f>
        <v>-1031.25</v>
      </c>
      <c r="O7" s="63">
        <f>-Calculations!P37</f>
        <v>-1031.25</v>
      </c>
      <c r="P7" s="59">
        <f>-Calculations!Q37</f>
        <v>-1031.25</v>
      </c>
      <c r="Q7" s="59">
        <f>-Calculations!R37</f>
        <v>-1031.25</v>
      </c>
      <c r="R7" s="59">
        <f>-Calculations!S37</f>
        <v>-1031.25</v>
      </c>
      <c r="S7" s="59">
        <f>-Calculations!T37</f>
        <v>-1031.25</v>
      </c>
      <c r="T7" s="59">
        <f>-Calculations!U37</f>
        <v>-1031.25</v>
      </c>
      <c r="U7" s="59">
        <f>-Calculations!V37</f>
        <v>-1031.25</v>
      </c>
      <c r="V7" s="59">
        <f>-Calculations!W37</f>
        <v>-1031.25</v>
      </c>
      <c r="W7" s="59">
        <f>-Calculations!X37</f>
        <v>-1031.25</v>
      </c>
      <c r="X7" s="59">
        <f>-Calculations!Y37</f>
        <v>-1031.25</v>
      </c>
      <c r="Y7" s="59">
        <f>-Calculations!Z37</f>
        <v>-1031.25</v>
      </c>
      <c r="Z7" s="59">
        <f>-Calculations!AA37</f>
        <v>-1031.25</v>
      </c>
      <c r="AA7" s="63">
        <f>-Calculations!AB37</f>
        <v>-1031.25</v>
      </c>
      <c r="AB7" s="59">
        <f>-Calculations!AC37</f>
        <v>-1031.25</v>
      </c>
      <c r="AC7" s="59">
        <f>-Calculations!AD37</f>
        <v>-1031.25</v>
      </c>
      <c r="AD7" s="59">
        <f>-Calculations!AE37</f>
        <v>-1031.25</v>
      </c>
      <c r="AE7" s="59">
        <f>-Calculations!AF37</f>
        <v>-1031.25</v>
      </c>
      <c r="AF7" s="59">
        <f>-Calculations!AG37</f>
        <v>-1031.25</v>
      </c>
      <c r="AG7" s="59">
        <f>-Calculations!AH37</f>
        <v>-1031.25</v>
      </c>
      <c r="AH7" s="59">
        <f>-Calculations!AI37</f>
        <v>-1031.25</v>
      </c>
      <c r="AI7" s="59">
        <f>-Calculations!AJ37</f>
        <v>-1031.25</v>
      </c>
      <c r="AJ7" s="59">
        <f>-Calculations!AK37</f>
        <v>-1031.25</v>
      </c>
      <c r="AK7" s="59">
        <f>-Calculations!AL37</f>
        <v>-1031.25</v>
      </c>
      <c r="AL7" s="59">
        <f>-Calculations!AM37</f>
        <v>-1031.25</v>
      </c>
      <c r="AM7" s="63">
        <f>-Calculations!AN37</f>
        <v>-1031.25</v>
      </c>
      <c r="AN7" s="59">
        <f>-Calculations!AO37</f>
        <v>-1031.25</v>
      </c>
      <c r="AO7" s="59">
        <f>-Calculations!AP37</f>
        <v>-1031.25</v>
      </c>
      <c r="AP7" s="59">
        <f>-Calculations!AQ37</f>
        <v>-1031.25</v>
      </c>
      <c r="AQ7" s="59">
        <f>-Calculations!AR37</f>
        <v>-1031.25</v>
      </c>
      <c r="AR7" s="59">
        <f>-Calculations!AS37</f>
        <v>-1031.25</v>
      </c>
      <c r="AS7" s="59">
        <f>-Calculations!AT37</f>
        <v>-1031.25</v>
      </c>
      <c r="AT7" s="59">
        <f>-Calculations!AU37</f>
        <v>-1031.25</v>
      </c>
      <c r="AU7" s="59">
        <f>-Calculations!AV37</f>
        <v>-1031.25</v>
      </c>
      <c r="AV7" s="59">
        <f>-Calculations!AW37</f>
        <v>-1031.25</v>
      </c>
      <c r="AW7" s="59">
        <f>-Calculations!AX37</f>
        <v>-1031.25</v>
      </c>
      <c r="AX7" s="59">
        <f>-Calculations!AY37</f>
        <v>-1031.25</v>
      </c>
    </row>
    <row r="8" spans="1:51" x14ac:dyDescent="0.3">
      <c r="A8" s="56" t="s">
        <v>8</v>
      </c>
      <c r="B8" s="67">
        <f>SUM(C8:AX8)</f>
        <v>-12000</v>
      </c>
      <c r="C8" s="63">
        <f>-Calculations!D39</f>
        <v>-250</v>
      </c>
      <c r="D8" s="59">
        <f>-Calculations!E39</f>
        <v>-250</v>
      </c>
      <c r="E8" s="59">
        <f>-Calculations!F39</f>
        <v>-250</v>
      </c>
      <c r="F8" s="59">
        <f>-Calculations!G39</f>
        <v>-250</v>
      </c>
      <c r="G8" s="59">
        <f>-Calculations!H39</f>
        <v>-250</v>
      </c>
      <c r="H8" s="59">
        <f>-Calculations!I39</f>
        <v>-250</v>
      </c>
      <c r="I8" s="59">
        <f>-Calculations!J39</f>
        <v>-250</v>
      </c>
      <c r="J8" s="59">
        <f>-Calculations!K39</f>
        <v>-250</v>
      </c>
      <c r="K8" s="59">
        <f>-Calculations!L39</f>
        <v>-250</v>
      </c>
      <c r="L8" s="59">
        <f>-Calculations!M39</f>
        <v>-250</v>
      </c>
      <c r="M8" s="59">
        <f>-Calculations!N39</f>
        <v>-250</v>
      </c>
      <c r="N8" s="59">
        <f>-Calculations!O39</f>
        <v>-250</v>
      </c>
      <c r="O8" s="63">
        <f>-Calculations!P39</f>
        <v>-250</v>
      </c>
      <c r="P8" s="59">
        <f>-Calculations!Q39</f>
        <v>-250</v>
      </c>
      <c r="Q8" s="59">
        <f>-Calculations!R39</f>
        <v>-250</v>
      </c>
      <c r="R8" s="59">
        <f>-Calculations!S39</f>
        <v>-250</v>
      </c>
      <c r="S8" s="59">
        <f>-Calculations!T39</f>
        <v>-250</v>
      </c>
      <c r="T8" s="59">
        <f>-Calculations!U39</f>
        <v>-250</v>
      </c>
      <c r="U8" s="59">
        <f>-Calculations!V39</f>
        <v>-250</v>
      </c>
      <c r="V8" s="59">
        <f>-Calculations!W39</f>
        <v>-250</v>
      </c>
      <c r="W8" s="59">
        <f>-Calculations!X39</f>
        <v>-250</v>
      </c>
      <c r="X8" s="59">
        <f>-Calculations!Y39</f>
        <v>-250</v>
      </c>
      <c r="Y8" s="59">
        <f>-Calculations!Z39</f>
        <v>-250</v>
      </c>
      <c r="Z8" s="59">
        <f>-Calculations!AA39</f>
        <v>-250</v>
      </c>
      <c r="AA8" s="63">
        <f>-Calculations!AB39</f>
        <v>-250</v>
      </c>
      <c r="AB8" s="59">
        <f>-Calculations!AC39</f>
        <v>-250</v>
      </c>
      <c r="AC8" s="59">
        <f>-Calculations!AD39</f>
        <v>-250</v>
      </c>
      <c r="AD8" s="59">
        <f>-Calculations!AE39</f>
        <v>-250</v>
      </c>
      <c r="AE8" s="59">
        <f>-Calculations!AF39</f>
        <v>-250</v>
      </c>
      <c r="AF8" s="59">
        <f>-Calculations!AG39</f>
        <v>-250</v>
      </c>
      <c r="AG8" s="59">
        <f>-Calculations!AH39</f>
        <v>-250</v>
      </c>
      <c r="AH8" s="59">
        <f>-Calculations!AI39</f>
        <v>-250</v>
      </c>
      <c r="AI8" s="59">
        <f>-Calculations!AJ39</f>
        <v>-250</v>
      </c>
      <c r="AJ8" s="59">
        <f>-Calculations!AK39</f>
        <v>-250</v>
      </c>
      <c r="AK8" s="59">
        <f>-Calculations!AL39</f>
        <v>-250</v>
      </c>
      <c r="AL8" s="59">
        <f>-Calculations!AM39</f>
        <v>-250</v>
      </c>
      <c r="AM8" s="63">
        <f>-Calculations!AN39</f>
        <v>-250</v>
      </c>
      <c r="AN8" s="59">
        <f>-Calculations!AO39</f>
        <v>-250</v>
      </c>
      <c r="AO8" s="59">
        <f>-Calculations!AP39</f>
        <v>-250</v>
      </c>
      <c r="AP8" s="59">
        <f>-Calculations!AQ39</f>
        <v>-250</v>
      </c>
      <c r="AQ8" s="59">
        <f>-Calculations!AR39</f>
        <v>-250</v>
      </c>
      <c r="AR8" s="59">
        <f>-Calculations!AS39</f>
        <v>-250</v>
      </c>
      <c r="AS8" s="59">
        <f>-Calculations!AT39</f>
        <v>-250</v>
      </c>
      <c r="AT8" s="59">
        <f>-Calculations!AU39</f>
        <v>-250</v>
      </c>
      <c r="AU8" s="59">
        <f>-Calculations!AV39</f>
        <v>-250</v>
      </c>
      <c r="AV8" s="59">
        <f>-Calculations!AW39</f>
        <v>-250</v>
      </c>
      <c r="AW8" s="59">
        <f>-Calculations!AX39</f>
        <v>-250</v>
      </c>
      <c r="AX8" s="59">
        <f>-Calculations!AY39</f>
        <v>-250</v>
      </c>
    </row>
    <row r="9" spans="1:51" x14ac:dyDescent="0.3">
      <c r="A9" s="56" t="s">
        <v>9</v>
      </c>
      <c r="B9" s="67">
        <f>SUM(C9:AX9)</f>
        <v>0</v>
      </c>
      <c r="C9" s="63">
        <f>-Calculations!D41</f>
        <v>0</v>
      </c>
      <c r="D9" s="59">
        <f>-Calculations!E41</f>
        <v>0</v>
      </c>
      <c r="E9" s="59">
        <f>-Calculations!F41</f>
        <v>0</v>
      </c>
      <c r="F9" s="59">
        <f>-Calculations!G41</f>
        <v>0</v>
      </c>
      <c r="G9" s="59">
        <f>-Calculations!H41</f>
        <v>0</v>
      </c>
      <c r="H9" s="59">
        <f>-Calculations!I41</f>
        <v>0</v>
      </c>
      <c r="I9" s="59">
        <f>-Calculations!J41</f>
        <v>0</v>
      </c>
      <c r="J9" s="59">
        <f>-Calculations!K41</f>
        <v>0</v>
      </c>
      <c r="K9" s="59">
        <f>-Calculations!L41</f>
        <v>0</v>
      </c>
      <c r="L9" s="59">
        <f>-Calculations!M41</f>
        <v>0</v>
      </c>
      <c r="M9" s="59">
        <f>-Calculations!N41</f>
        <v>0</v>
      </c>
      <c r="N9" s="59">
        <f>-Calculations!O41</f>
        <v>0</v>
      </c>
      <c r="O9" s="63">
        <f>-Calculations!P41</f>
        <v>0</v>
      </c>
      <c r="P9" s="59">
        <f>-Calculations!Q41</f>
        <v>0</v>
      </c>
      <c r="Q9" s="59">
        <f>-Calculations!R41</f>
        <v>0</v>
      </c>
      <c r="R9" s="59">
        <f>-Calculations!S41</f>
        <v>0</v>
      </c>
      <c r="S9" s="59">
        <f>-Calculations!T41</f>
        <v>0</v>
      </c>
      <c r="T9" s="59">
        <f>-Calculations!U41</f>
        <v>0</v>
      </c>
      <c r="U9" s="59">
        <f>-Calculations!V41</f>
        <v>0</v>
      </c>
      <c r="V9" s="59">
        <f>-Calculations!W41</f>
        <v>0</v>
      </c>
      <c r="W9" s="59">
        <f>-Calculations!X41</f>
        <v>0</v>
      </c>
      <c r="X9" s="59">
        <f>-Calculations!Y41</f>
        <v>0</v>
      </c>
      <c r="Y9" s="59">
        <f>-Calculations!Z41</f>
        <v>0</v>
      </c>
      <c r="Z9" s="59">
        <f>-Calculations!AA41</f>
        <v>0</v>
      </c>
      <c r="AA9" s="63">
        <f>-Calculations!AB41</f>
        <v>0</v>
      </c>
      <c r="AB9" s="59">
        <f>-Calculations!AC41</f>
        <v>0</v>
      </c>
      <c r="AC9" s="59">
        <f>-Calculations!AD41</f>
        <v>0</v>
      </c>
      <c r="AD9" s="59">
        <f>-Calculations!AE41</f>
        <v>0</v>
      </c>
      <c r="AE9" s="59">
        <f>-Calculations!AF41</f>
        <v>0</v>
      </c>
      <c r="AF9" s="59">
        <f>-Calculations!AG41</f>
        <v>0</v>
      </c>
      <c r="AG9" s="59">
        <f>-Calculations!AH41</f>
        <v>0</v>
      </c>
      <c r="AH9" s="59">
        <f>-Calculations!AI41</f>
        <v>0</v>
      </c>
      <c r="AI9" s="59">
        <f>-Calculations!AJ41</f>
        <v>0</v>
      </c>
      <c r="AJ9" s="59">
        <f>-Calculations!AK41</f>
        <v>0</v>
      </c>
      <c r="AK9" s="59">
        <f>-Calculations!AL41</f>
        <v>0</v>
      </c>
      <c r="AL9" s="59">
        <f>-Calculations!AM41</f>
        <v>0</v>
      </c>
      <c r="AM9" s="63">
        <f>-Calculations!AN41</f>
        <v>0</v>
      </c>
      <c r="AN9" s="59">
        <f>-Calculations!AO41</f>
        <v>0</v>
      </c>
      <c r="AO9" s="59">
        <f>-Calculations!AP41</f>
        <v>0</v>
      </c>
      <c r="AP9" s="59">
        <f>-Calculations!AQ41</f>
        <v>0</v>
      </c>
      <c r="AQ9" s="59">
        <f>-Calculations!AR41</f>
        <v>0</v>
      </c>
      <c r="AR9" s="59">
        <f>-Calculations!AS41</f>
        <v>0</v>
      </c>
      <c r="AS9" s="59">
        <f>-Calculations!AT41</f>
        <v>0</v>
      </c>
      <c r="AT9" s="59">
        <f>-Calculations!AU41</f>
        <v>0</v>
      </c>
      <c r="AU9" s="59">
        <f>-Calculations!AV41</f>
        <v>0</v>
      </c>
      <c r="AV9" s="59">
        <f>-Calculations!AW41</f>
        <v>0</v>
      </c>
      <c r="AW9" s="59">
        <f>-Calculations!AX41</f>
        <v>0</v>
      </c>
      <c r="AX9" s="59">
        <f>-Calculations!AY41</f>
        <v>0</v>
      </c>
    </row>
    <row r="10" spans="1:51" x14ac:dyDescent="0.3">
      <c r="A10" s="56" t="s">
        <v>10</v>
      </c>
      <c r="B10" s="67">
        <f>SUM(C10:AX10)</f>
        <v>-105075</v>
      </c>
      <c r="C10" s="63">
        <f>-Calculations!D43</f>
        <v>-2189.0625</v>
      </c>
      <c r="D10" s="59">
        <f>-Calculations!E43</f>
        <v>-2189.0625</v>
      </c>
      <c r="E10" s="59">
        <f>-Calculations!F43</f>
        <v>-2189.0625</v>
      </c>
      <c r="F10" s="59">
        <f>-Calculations!G43</f>
        <v>-2189.0625</v>
      </c>
      <c r="G10" s="59">
        <f>-Calculations!H43</f>
        <v>-2189.0625</v>
      </c>
      <c r="H10" s="59">
        <f>-Calculations!I43</f>
        <v>-2189.0625</v>
      </c>
      <c r="I10" s="59">
        <f>-Calculations!J43</f>
        <v>-2189.0625</v>
      </c>
      <c r="J10" s="59">
        <f>-Calculations!K43</f>
        <v>-2189.0625</v>
      </c>
      <c r="K10" s="59">
        <f>-Calculations!L43</f>
        <v>-2189.0625</v>
      </c>
      <c r="L10" s="59">
        <f>-Calculations!M43</f>
        <v>-2189.0625</v>
      </c>
      <c r="M10" s="59">
        <f>-Calculations!N43</f>
        <v>-2189.0625</v>
      </c>
      <c r="N10" s="59">
        <f>-Calculations!O43</f>
        <v>-2189.0625</v>
      </c>
      <c r="O10" s="63">
        <f>-Calculations!P43</f>
        <v>-2189.0625</v>
      </c>
      <c r="P10" s="59">
        <f>-Calculations!Q43</f>
        <v>-2189.0625</v>
      </c>
      <c r="Q10" s="59">
        <f>-Calculations!R43</f>
        <v>-2189.0625</v>
      </c>
      <c r="R10" s="59">
        <f>-Calculations!S43</f>
        <v>-2189.0625</v>
      </c>
      <c r="S10" s="59">
        <f>-Calculations!T43</f>
        <v>-2189.0625</v>
      </c>
      <c r="T10" s="59">
        <f>-Calculations!U43</f>
        <v>-2189.0625</v>
      </c>
      <c r="U10" s="59">
        <f>-Calculations!V43</f>
        <v>-2189.0625</v>
      </c>
      <c r="V10" s="59">
        <f>-Calculations!W43</f>
        <v>-2189.0625</v>
      </c>
      <c r="W10" s="59">
        <f>-Calculations!X43</f>
        <v>-2189.0625</v>
      </c>
      <c r="X10" s="59">
        <f>-Calculations!Y43</f>
        <v>-2189.0625</v>
      </c>
      <c r="Y10" s="59">
        <f>-Calculations!Z43</f>
        <v>-2189.0625</v>
      </c>
      <c r="Z10" s="59">
        <f>-Calculations!AA43</f>
        <v>-2189.0625</v>
      </c>
      <c r="AA10" s="63">
        <f>-Calculations!AB43</f>
        <v>-2189.0625</v>
      </c>
      <c r="AB10" s="59">
        <f>-Calculations!AC43</f>
        <v>-2189.0625</v>
      </c>
      <c r="AC10" s="59">
        <f>-Calculations!AD43</f>
        <v>-2189.0625</v>
      </c>
      <c r="AD10" s="59">
        <f>-Calculations!AE43</f>
        <v>-2189.0625</v>
      </c>
      <c r="AE10" s="59">
        <f>-Calculations!AF43</f>
        <v>-2189.0625</v>
      </c>
      <c r="AF10" s="59">
        <f>-Calculations!AG43</f>
        <v>-2189.0625</v>
      </c>
      <c r="AG10" s="59">
        <f>-Calculations!AH43</f>
        <v>-2189.0625</v>
      </c>
      <c r="AH10" s="59">
        <f>-Calculations!AI43</f>
        <v>-2189.0625</v>
      </c>
      <c r="AI10" s="59">
        <f>-Calculations!AJ43</f>
        <v>-2189.0625</v>
      </c>
      <c r="AJ10" s="59">
        <f>-Calculations!AK43</f>
        <v>-2189.0625</v>
      </c>
      <c r="AK10" s="59">
        <f>-Calculations!AL43</f>
        <v>-2189.0625</v>
      </c>
      <c r="AL10" s="59">
        <f>-Calculations!AM43</f>
        <v>-2189.0625</v>
      </c>
      <c r="AM10" s="63">
        <f>-Calculations!AN43</f>
        <v>-2189.0625</v>
      </c>
      <c r="AN10" s="59">
        <f>-Calculations!AO43</f>
        <v>-2189.0625</v>
      </c>
      <c r="AO10" s="59">
        <f>-Calculations!AP43</f>
        <v>-2189.0625</v>
      </c>
      <c r="AP10" s="59">
        <f>-Calculations!AQ43</f>
        <v>-2189.0625</v>
      </c>
      <c r="AQ10" s="59">
        <f>-Calculations!AR43</f>
        <v>-2189.0625</v>
      </c>
      <c r="AR10" s="59">
        <f>-Calculations!AS43</f>
        <v>-2189.0625</v>
      </c>
      <c r="AS10" s="59">
        <f>-Calculations!AT43</f>
        <v>-2189.0625</v>
      </c>
      <c r="AT10" s="59">
        <f>-Calculations!AU43</f>
        <v>-2189.0625</v>
      </c>
      <c r="AU10" s="59">
        <f>-Calculations!AV43</f>
        <v>-2189.0625</v>
      </c>
      <c r="AV10" s="59">
        <f>-Calculations!AW43</f>
        <v>-2189.0625</v>
      </c>
      <c r="AW10" s="59">
        <f>-Calculations!AX43</f>
        <v>-2189.0625</v>
      </c>
      <c r="AX10" s="59">
        <f>-Calculations!AY43</f>
        <v>-2189.0625</v>
      </c>
    </row>
    <row r="11" spans="1:51" x14ac:dyDescent="0.3">
      <c r="B11" s="68"/>
      <c r="C11" s="62"/>
      <c r="O11" s="62"/>
      <c r="AA11" s="62"/>
      <c r="AM11" s="62"/>
    </row>
    <row r="12" spans="1:51" ht="13.5" thickBot="1" x14ac:dyDescent="0.35">
      <c r="A12" s="60" t="s">
        <v>71</v>
      </c>
      <c r="B12" s="69">
        <f>SUM(B6:B10)</f>
        <v>-718575</v>
      </c>
      <c r="C12" s="64">
        <f t="shared" ref="C12:AG12" si="0">SUM(C6:C10)</f>
        <v>-3470.3125</v>
      </c>
      <c r="D12" s="61">
        <f t="shared" si="0"/>
        <v>-3470.3125</v>
      </c>
      <c r="E12" s="61">
        <f t="shared" si="0"/>
        <v>-3470.3125</v>
      </c>
      <c r="F12" s="61">
        <f t="shared" si="0"/>
        <v>-3470.3125</v>
      </c>
      <c r="G12" s="61">
        <f t="shared" si="0"/>
        <v>-3470.3125</v>
      </c>
      <c r="H12" s="61">
        <f t="shared" si="0"/>
        <v>-3470.3125</v>
      </c>
      <c r="I12" s="61">
        <f t="shared" si="0"/>
        <v>-3470.3125</v>
      </c>
      <c r="J12" s="61">
        <f t="shared" si="0"/>
        <v>-3470.3125</v>
      </c>
      <c r="K12" s="61">
        <f t="shared" si="0"/>
        <v>-3470.3125</v>
      </c>
      <c r="L12" s="61">
        <f t="shared" si="0"/>
        <v>-555470.3125</v>
      </c>
      <c r="M12" s="61">
        <f t="shared" si="0"/>
        <v>-3470.3125</v>
      </c>
      <c r="N12" s="61">
        <f t="shared" si="0"/>
        <v>-3470.3125</v>
      </c>
      <c r="O12" s="64">
        <f t="shared" si="0"/>
        <v>-3470.3125</v>
      </c>
      <c r="P12" s="61">
        <f t="shared" si="0"/>
        <v>-3470.3125</v>
      </c>
      <c r="Q12" s="61">
        <f t="shared" si="0"/>
        <v>-3470.3125</v>
      </c>
      <c r="R12" s="61">
        <f t="shared" si="0"/>
        <v>-3470.3125</v>
      </c>
      <c r="S12" s="61">
        <f t="shared" si="0"/>
        <v>-3470.3125</v>
      </c>
      <c r="T12" s="61">
        <f t="shared" si="0"/>
        <v>-3470.3125</v>
      </c>
      <c r="U12" s="61">
        <f t="shared" si="0"/>
        <v>-3470.3125</v>
      </c>
      <c r="V12" s="61">
        <f t="shared" si="0"/>
        <v>-3470.3125</v>
      </c>
      <c r="W12" s="61">
        <f t="shared" si="0"/>
        <v>-3470.3125</v>
      </c>
      <c r="X12" s="61">
        <f t="shared" si="0"/>
        <v>-3470.3125</v>
      </c>
      <c r="Y12" s="61">
        <f t="shared" si="0"/>
        <v>-3470.3125</v>
      </c>
      <c r="Z12" s="61">
        <f t="shared" si="0"/>
        <v>-3470.3125</v>
      </c>
      <c r="AA12" s="64">
        <f t="shared" si="0"/>
        <v>-3470.3125</v>
      </c>
      <c r="AB12" s="61">
        <f t="shared" si="0"/>
        <v>-3470.3125</v>
      </c>
      <c r="AC12" s="61">
        <f t="shared" si="0"/>
        <v>-3470.3125</v>
      </c>
      <c r="AD12" s="61">
        <f t="shared" si="0"/>
        <v>-3470.3125</v>
      </c>
      <c r="AE12" s="61">
        <f t="shared" si="0"/>
        <v>-3470.3125</v>
      </c>
      <c r="AF12" s="61">
        <f t="shared" si="0"/>
        <v>-3470.3125</v>
      </c>
      <c r="AG12" s="61">
        <f t="shared" si="0"/>
        <v>-3470.3125</v>
      </c>
      <c r="AH12" s="61">
        <f t="shared" ref="AH12:AX12" si="1">SUM(AH6:AH10)</f>
        <v>-3470.3125</v>
      </c>
      <c r="AI12" s="61">
        <f t="shared" si="1"/>
        <v>-3470.3125</v>
      </c>
      <c r="AJ12" s="61">
        <f t="shared" si="1"/>
        <v>-3470.3125</v>
      </c>
      <c r="AK12" s="61">
        <f t="shared" si="1"/>
        <v>-3470.3125</v>
      </c>
      <c r="AL12" s="61">
        <f t="shared" si="1"/>
        <v>-3470.3125</v>
      </c>
      <c r="AM12" s="64">
        <f t="shared" si="1"/>
        <v>-3470.3125</v>
      </c>
      <c r="AN12" s="61">
        <f t="shared" si="1"/>
        <v>-3470.3125</v>
      </c>
      <c r="AO12" s="61">
        <f t="shared" si="1"/>
        <v>-3470.3125</v>
      </c>
      <c r="AP12" s="61">
        <f t="shared" si="1"/>
        <v>-3470.3125</v>
      </c>
      <c r="AQ12" s="61">
        <f t="shared" si="1"/>
        <v>-3470.3125</v>
      </c>
      <c r="AR12" s="61">
        <f t="shared" si="1"/>
        <v>-3470.3125</v>
      </c>
      <c r="AS12" s="61">
        <f t="shared" si="1"/>
        <v>-3470.3125</v>
      </c>
      <c r="AT12" s="61">
        <f t="shared" si="1"/>
        <v>-3470.3125</v>
      </c>
      <c r="AU12" s="61">
        <f t="shared" si="1"/>
        <v>-3470.3125</v>
      </c>
      <c r="AV12" s="61">
        <f t="shared" si="1"/>
        <v>-3470.3125</v>
      </c>
      <c r="AW12" s="61">
        <f t="shared" si="1"/>
        <v>-3470.3125</v>
      </c>
      <c r="AX12" s="61">
        <f t="shared" si="1"/>
        <v>-3470.3125</v>
      </c>
    </row>
    <row r="13" spans="1:51" ht="13.5" thickTop="1" x14ac:dyDescent="0.3">
      <c r="B13" s="68"/>
      <c r="C13" s="62"/>
      <c r="O13" s="62"/>
      <c r="AA13" s="62"/>
      <c r="AM13" s="62"/>
    </row>
    <row r="14" spans="1:51" x14ac:dyDescent="0.3">
      <c r="A14" s="56" t="s">
        <v>93</v>
      </c>
      <c r="B14" s="67">
        <f>SUM(C14:AX14)</f>
        <v>525375</v>
      </c>
      <c r="C14" s="63">
        <f>SUM(Calculations!D49:D53)</f>
        <v>93300</v>
      </c>
      <c r="D14" s="59">
        <f>SUM(Calculations!E49:E53)</f>
        <v>0</v>
      </c>
      <c r="E14" s="59">
        <f>SUM(Calculations!F49:F53)</f>
        <v>0</v>
      </c>
      <c r="F14" s="59">
        <f>SUM(Calculations!G49:G53)</f>
        <v>0</v>
      </c>
      <c r="G14" s="59">
        <f>SUM(Calculations!H49:H53)</f>
        <v>0</v>
      </c>
      <c r="H14" s="59">
        <f>SUM(Calculations!I49:I53)</f>
        <v>93300</v>
      </c>
      <c r="I14" s="59">
        <f>SUM(Calculations!J49:J53)</f>
        <v>0</v>
      </c>
      <c r="J14" s="59">
        <f>SUM(Calculations!K49:K53)</f>
        <v>0</v>
      </c>
      <c r="K14" s="59">
        <f>SUM(Calculations!L49:L53)</f>
        <v>0</v>
      </c>
      <c r="L14" s="59">
        <f>SUM(Calculations!M49:M53)</f>
        <v>0</v>
      </c>
      <c r="M14" s="59">
        <f>SUM(Calculations!N49:N53)</f>
        <v>0</v>
      </c>
      <c r="N14" s="59">
        <f>SUM(Calculations!O49:O53)</f>
        <v>93300</v>
      </c>
      <c r="O14" s="63">
        <f>SUM(Calculations!P49:P53)</f>
        <v>0</v>
      </c>
      <c r="P14" s="59">
        <f>SUM(Calculations!Q49:Q53)</f>
        <v>0</v>
      </c>
      <c r="Q14" s="59">
        <f>SUM(Calculations!R49:R53)</f>
        <v>0</v>
      </c>
      <c r="R14" s="59">
        <f>SUM(Calculations!S49:S53)</f>
        <v>69243.75</v>
      </c>
      <c r="S14" s="59">
        <f>SUM(Calculations!T49:T53)</f>
        <v>0</v>
      </c>
      <c r="T14" s="59">
        <f>SUM(Calculations!U49:U53)</f>
        <v>0</v>
      </c>
      <c r="U14" s="59">
        <f>SUM(Calculations!V49:V53)</f>
        <v>0</v>
      </c>
      <c r="V14" s="59">
        <f>SUM(Calculations!W49:W53)</f>
        <v>0</v>
      </c>
      <c r="W14" s="59">
        <f>SUM(Calculations!X49:X53)</f>
        <v>0</v>
      </c>
      <c r="X14" s="59">
        <f>SUM(Calculations!Y49:Y53)</f>
        <v>0</v>
      </c>
      <c r="Y14" s="59">
        <f>SUM(Calculations!Z49:Z53)</f>
        <v>0</v>
      </c>
      <c r="Z14" s="59">
        <f>SUM(Calculations!AA49:AA53)</f>
        <v>0</v>
      </c>
      <c r="AA14" s="63">
        <f>SUM(Calculations!AB49:AB53)</f>
        <v>0</v>
      </c>
      <c r="AB14" s="59">
        <f>SUM(Calculations!AC49:AC53)</f>
        <v>0</v>
      </c>
      <c r="AC14" s="59">
        <f>SUM(Calculations!AD49:AD53)</f>
        <v>0</v>
      </c>
      <c r="AD14" s="59">
        <f>SUM(Calculations!AE49:AE53)</f>
        <v>146512.5</v>
      </c>
      <c r="AE14" s="59">
        <f>SUM(Calculations!AF49:AF53)</f>
        <v>0</v>
      </c>
      <c r="AF14" s="59">
        <f>SUM(Calculations!AG49:AG53)</f>
        <v>0</v>
      </c>
      <c r="AG14" s="59">
        <f>SUM(Calculations!AH49:AH53)</f>
        <v>0</v>
      </c>
      <c r="AH14" s="59">
        <f>SUM(Calculations!AI49:AI53)</f>
        <v>0</v>
      </c>
      <c r="AI14" s="59">
        <f>SUM(Calculations!AJ49:AJ53)</f>
        <v>0</v>
      </c>
      <c r="AJ14" s="59">
        <f>SUM(Calculations!AK49:AK53)</f>
        <v>0</v>
      </c>
      <c r="AK14" s="59">
        <f>SUM(Calculations!AL49:AL53)</f>
        <v>0</v>
      </c>
      <c r="AL14" s="59">
        <f>SUM(Calculations!AM49:AM53)</f>
        <v>0</v>
      </c>
      <c r="AM14" s="63">
        <f>SUM(Calculations!AN49:AN53)</f>
        <v>0</v>
      </c>
      <c r="AN14" s="59">
        <f>SUM(Calculations!AO49:AO53)</f>
        <v>0</v>
      </c>
      <c r="AO14" s="59">
        <f>SUM(Calculations!AP49:AP53)</f>
        <v>0</v>
      </c>
      <c r="AP14" s="59">
        <f>SUM(Calculations!AQ49:AQ53)</f>
        <v>0</v>
      </c>
      <c r="AQ14" s="59">
        <f>SUM(Calculations!AR49:AR53)</f>
        <v>0</v>
      </c>
      <c r="AR14" s="59">
        <f>SUM(Calculations!AS49:AS53)</f>
        <v>0</v>
      </c>
      <c r="AS14" s="59">
        <f>SUM(Calculations!AT49:AT53)</f>
        <v>0</v>
      </c>
      <c r="AT14" s="59">
        <f>SUM(Calculations!AU49:AU53)</f>
        <v>0</v>
      </c>
      <c r="AU14" s="59">
        <f>SUM(Calculations!AV49:AV53)</f>
        <v>0</v>
      </c>
      <c r="AV14" s="59">
        <f>SUM(Calculations!AW49:AW53)</f>
        <v>0</v>
      </c>
      <c r="AW14" s="59">
        <f>SUM(Calculations!AX49:AX53)</f>
        <v>0</v>
      </c>
      <c r="AX14" s="59">
        <f>SUM(Calculations!AY49:AY53)</f>
        <v>29718.75</v>
      </c>
    </row>
    <row r="15" spans="1:51" x14ac:dyDescent="0.3">
      <c r="A15" s="56" t="s">
        <v>94</v>
      </c>
      <c r="B15" s="67">
        <f>SUM(C15:AX15)</f>
        <v>138000</v>
      </c>
      <c r="C15" s="63">
        <f>Calculations!D54</f>
        <v>0</v>
      </c>
      <c r="D15" s="59">
        <f>Calculations!E54</f>
        <v>0</v>
      </c>
      <c r="E15" s="59">
        <f>Calculations!F54</f>
        <v>0</v>
      </c>
      <c r="F15" s="59">
        <f>Calculations!G54</f>
        <v>0</v>
      </c>
      <c r="G15" s="59">
        <f>Calculations!H54</f>
        <v>0</v>
      </c>
      <c r="H15" s="59">
        <f>Calculations!I54</f>
        <v>0</v>
      </c>
      <c r="I15" s="59">
        <f>Calculations!J54</f>
        <v>0</v>
      </c>
      <c r="J15" s="59">
        <f>Calculations!K54</f>
        <v>0</v>
      </c>
      <c r="K15" s="59">
        <f>Calculations!L54</f>
        <v>0</v>
      </c>
      <c r="L15" s="59">
        <f>Calculations!M54</f>
        <v>138000</v>
      </c>
      <c r="M15" s="59">
        <f>Calculations!N54</f>
        <v>0</v>
      </c>
      <c r="N15" s="59">
        <f>Calculations!O54</f>
        <v>0</v>
      </c>
      <c r="O15" s="63">
        <f>Calculations!P54</f>
        <v>0</v>
      </c>
      <c r="P15" s="59">
        <f>Calculations!Q54</f>
        <v>0</v>
      </c>
      <c r="Q15" s="59">
        <f>Calculations!R54</f>
        <v>0</v>
      </c>
      <c r="R15" s="59">
        <f>Calculations!S54</f>
        <v>0</v>
      </c>
      <c r="S15" s="59">
        <f>Calculations!T54</f>
        <v>0</v>
      </c>
      <c r="T15" s="59">
        <f>Calculations!U54</f>
        <v>0</v>
      </c>
      <c r="U15" s="59">
        <f>Calculations!V54</f>
        <v>0</v>
      </c>
      <c r="V15" s="59">
        <f>Calculations!W54</f>
        <v>0</v>
      </c>
      <c r="W15" s="59">
        <f>Calculations!X54</f>
        <v>0</v>
      </c>
      <c r="X15" s="59">
        <f>Calculations!Y54</f>
        <v>0</v>
      </c>
      <c r="Y15" s="59">
        <f>Calculations!Z54</f>
        <v>0</v>
      </c>
      <c r="Z15" s="59">
        <f>Calculations!AA54</f>
        <v>0</v>
      </c>
      <c r="AA15" s="63">
        <f>Calculations!AB54</f>
        <v>0</v>
      </c>
      <c r="AB15" s="59">
        <f>Calculations!AC54</f>
        <v>0</v>
      </c>
      <c r="AC15" s="59">
        <f>Calculations!AD54</f>
        <v>0</v>
      </c>
      <c r="AD15" s="59">
        <f>Calculations!AE54</f>
        <v>0</v>
      </c>
      <c r="AE15" s="59">
        <f>Calculations!AF54</f>
        <v>0</v>
      </c>
      <c r="AF15" s="59">
        <f>Calculations!AG54</f>
        <v>0</v>
      </c>
      <c r="AG15" s="59">
        <f>Calculations!AH54</f>
        <v>0</v>
      </c>
      <c r="AH15" s="59">
        <f>Calculations!AI54</f>
        <v>0</v>
      </c>
      <c r="AI15" s="59">
        <f>Calculations!AJ54</f>
        <v>0</v>
      </c>
      <c r="AJ15" s="59">
        <f>Calculations!AK54</f>
        <v>0</v>
      </c>
      <c r="AK15" s="59">
        <f>Calculations!AL54</f>
        <v>0</v>
      </c>
      <c r="AL15" s="59">
        <f>Calculations!AM54</f>
        <v>0</v>
      </c>
      <c r="AM15" s="63">
        <f>Calculations!AN54</f>
        <v>0</v>
      </c>
      <c r="AN15" s="59">
        <f>Calculations!AO54</f>
        <v>0</v>
      </c>
      <c r="AO15" s="59">
        <f>Calculations!AP54</f>
        <v>0</v>
      </c>
      <c r="AP15" s="59">
        <f>Calculations!AQ54</f>
        <v>0</v>
      </c>
      <c r="AQ15" s="59">
        <f>Calculations!AR54</f>
        <v>0</v>
      </c>
      <c r="AR15" s="59">
        <f>Calculations!AS54</f>
        <v>0</v>
      </c>
      <c r="AS15" s="59">
        <f>Calculations!AT54</f>
        <v>0</v>
      </c>
      <c r="AT15" s="59">
        <f>Calculations!AU54</f>
        <v>0</v>
      </c>
      <c r="AU15" s="59">
        <f>Calculations!AV54</f>
        <v>0</v>
      </c>
      <c r="AV15" s="59">
        <f>Calculations!AW54</f>
        <v>0</v>
      </c>
      <c r="AW15" s="59">
        <f>Calculations!AX54</f>
        <v>0</v>
      </c>
      <c r="AX15" s="59">
        <f>Calculations!AY54</f>
        <v>0</v>
      </c>
    </row>
    <row r="16" spans="1:51" x14ac:dyDescent="0.3">
      <c r="A16" s="56" t="s">
        <v>101</v>
      </c>
      <c r="B16" s="67">
        <f>SUM(C16:AX16)</f>
        <v>0</v>
      </c>
      <c r="C16" s="63">
        <f>Calculations!D55</f>
        <v>0</v>
      </c>
      <c r="D16" s="59">
        <f>Calculations!E55</f>
        <v>0</v>
      </c>
      <c r="E16" s="59">
        <f>Calculations!F55</f>
        <v>0</v>
      </c>
      <c r="F16" s="59">
        <f>Calculations!G55</f>
        <v>0</v>
      </c>
      <c r="G16" s="59">
        <f>Calculations!H55</f>
        <v>0</v>
      </c>
      <c r="H16" s="59">
        <f>Calculations!I55</f>
        <v>0</v>
      </c>
      <c r="I16" s="59">
        <f>Calculations!J55</f>
        <v>0</v>
      </c>
      <c r="J16" s="59">
        <f>Calculations!K55</f>
        <v>0</v>
      </c>
      <c r="K16" s="59">
        <f>Calculations!L55</f>
        <v>0</v>
      </c>
      <c r="L16" s="59">
        <f>Calculations!M55</f>
        <v>0</v>
      </c>
      <c r="M16" s="59">
        <f>Calculations!N55</f>
        <v>0</v>
      </c>
      <c r="N16" s="59">
        <f>Calculations!O55</f>
        <v>0</v>
      </c>
      <c r="O16" s="63">
        <f>Calculations!P55</f>
        <v>0</v>
      </c>
      <c r="P16" s="59">
        <f>Calculations!Q55</f>
        <v>0</v>
      </c>
      <c r="Q16" s="59">
        <f>Calculations!R55</f>
        <v>0</v>
      </c>
      <c r="R16" s="59">
        <f>Calculations!S55</f>
        <v>0</v>
      </c>
      <c r="S16" s="59">
        <f>Calculations!T55</f>
        <v>0</v>
      </c>
      <c r="T16" s="59">
        <f>Calculations!U55</f>
        <v>0</v>
      </c>
      <c r="U16" s="59">
        <f>Calculations!V55</f>
        <v>0</v>
      </c>
      <c r="V16" s="59">
        <f>Calculations!W55</f>
        <v>0</v>
      </c>
      <c r="W16" s="59">
        <f>Calculations!X55</f>
        <v>0</v>
      </c>
      <c r="X16" s="59">
        <f>Calculations!Y55</f>
        <v>0</v>
      </c>
      <c r="Y16" s="59">
        <f>Calculations!Z55</f>
        <v>0</v>
      </c>
      <c r="Z16" s="59">
        <f>Calculations!AA55</f>
        <v>0</v>
      </c>
      <c r="AA16" s="63">
        <f>Calculations!AB55</f>
        <v>0</v>
      </c>
      <c r="AB16" s="59">
        <f>Calculations!AC55</f>
        <v>0</v>
      </c>
      <c r="AC16" s="59">
        <f>Calculations!AD55</f>
        <v>0</v>
      </c>
      <c r="AD16" s="59">
        <f>Calculations!AE55</f>
        <v>0</v>
      </c>
      <c r="AE16" s="59">
        <f>Calculations!AF55</f>
        <v>0</v>
      </c>
      <c r="AF16" s="59">
        <f>Calculations!AG55</f>
        <v>0</v>
      </c>
      <c r="AG16" s="59">
        <f>Calculations!AH55</f>
        <v>0</v>
      </c>
      <c r="AH16" s="59">
        <f>Calculations!AI55</f>
        <v>0</v>
      </c>
      <c r="AI16" s="59">
        <f>Calculations!AJ55</f>
        <v>0</v>
      </c>
      <c r="AJ16" s="59">
        <f>Calculations!AK55</f>
        <v>0</v>
      </c>
      <c r="AK16" s="59">
        <f>Calculations!AL55</f>
        <v>0</v>
      </c>
      <c r="AL16" s="59">
        <f>Calculations!AM55</f>
        <v>0</v>
      </c>
      <c r="AM16" s="63">
        <f>Calculations!AN55</f>
        <v>0</v>
      </c>
      <c r="AN16" s="59">
        <f>Calculations!AO55</f>
        <v>0</v>
      </c>
      <c r="AO16" s="59">
        <f>Calculations!AP55</f>
        <v>0</v>
      </c>
      <c r="AP16" s="59">
        <f>Calculations!AQ55</f>
        <v>0</v>
      </c>
      <c r="AQ16" s="59">
        <f>Calculations!AR55</f>
        <v>0</v>
      </c>
      <c r="AR16" s="59">
        <f>Calculations!AS55</f>
        <v>0</v>
      </c>
      <c r="AS16" s="59">
        <f>Calculations!AT55</f>
        <v>0</v>
      </c>
      <c r="AT16" s="59">
        <f>Calculations!AU55</f>
        <v>0</v>
      </c>
      <c r="AU16" s="59">
        <f>Calculations!AV55</f>
        <v>0</v>
      </c>
      <c r="AV16" s="59">
        <f>Calculations!AW55</f>
        <v>0</v>
      </c>
      <c r="AW16" s="59">
        <f>Calculations!AX55</f>
        <v>0</v>
      </c>
      <c r="AX16" s="59">
        <f>Calculations!AY55</f>
        <v>0</v>
      </c>
    </row>
    <row r="17" spans="1:50" x14ac:dyDescent="0.3">
      <c r="A17" s="56" t="s">
        <v>86</v>
      </c>
      <c r="B17" s="67">
        <f>SUM(C17:AX17)</f>
        <v>303225</v>
      </c>
      <c r="C17" s="63">
        <f>Calculations!D56</f>
        <v>0</v>
      </c>
      <c r="D17" s="59">
        <f>Calculations!E56</f>
        <v>0</v>
      </c>
      <c r="E17" s="59">
        <f>Calculations!F56</f>
        <v>0</v>
      </c>
      <c r="F17" s="59">
        <f>Calculations!G56</f>
        <v>0</v>
      </c>
      <c r="G17" s="59">
        <f>Calculations!H56</f>
        <v>0</v>
      </c>
      <c r="H17" s="59">
        <f>Calculations!I56</f>
        <v>0</v>
      </c>
      <c r="I17" s="59">
        <f>Calculations!J56</f>
        <v>0</v>
      </c>
      <c r="J17" s="59">
        <f>Calculations!K56</f>
        <v>0</v>
      </c>
      <c r="K17" s="59">
        <f>Calculations!L56</f>
        <v>0</v>
      </c>
      <c r="L17" s="59">
        <f>Calculations!M56</f>
        <v>303225</v>
      </c>
      <c r="M17" s="59">
        <f>Calculations!N56</f>
        <v>0</v>
      </c>
      <c r="N17" s="59">
        <f>Calculations!O56</f>
        <v>0</v>
      </c>
      <c r="O17" s="63">
        <f>Calculations!P56</f>
        <v>0</v>
      </c>
      <c r="P17" s="59">
        <f>Calculations!Q56</f>
        <v>0</v>
      </c>
      <c r="Q17" s="59">
        <f>Calculations!R56</f>
        <v>0</v>
      </c>
      <c r="R17" s="59">
        <f>Calculations!S56</f>
        <v>0</v>
      </c>
      <c r="S17" s="59">
        <f>Calculations!T56</f>
        <v>0</v>
      </c>
      <c r="T17" s="59">
        <f>Calculations!U56</f>
        <v>0</v>
      </c>
      <c r="U17" s="59">
        <f>Calculations!V56</f>
        <v>0</v>
      </c>
      <c r="V17" s="59">
        <f>Calculations!W56</f>
        <v>0</v>
      </c>
      <c r="W17" s="59">
        <f>Calculations!X56</f>
        <v>0</v>
      </c>
      <c r="X17" s="59">
        <f>Calculations!Y56</f>
        <v>0</v>
      </c>
      <c r="Y17" s="59">
        <f>Calculations!Z56</f>
        <v>0</v>
      </c>
      <c r="Z17" s="59">
        <f>Calculations!AA56</f>
        <v>0</v>
      </c>
      <c r="AA17" s="63">
        <f>Calculations!AB56</f>
        <v>0</v>
      </c>
      <c r="AB17" s="59">
        <f>Calculations!AC56</f>
        <v>0</v>
      </c>
      <c r="AC17" s="59">
        <f>Calculations!AD56</f>
        <v>0</v>
      </c>
      <c r="AD17" s="59">
        <f>Calculations!AE56</f>
        <v>0</v>
      </c>
      <c r="AE17" s="59">
        <f>Calculations!AF56</f>
        <v>0</v>
      </c>
      <c r="AF17" s="59">
        <f>Calculations!AG56</f>
        <v>0</v>
      </c>
      <c r="AG17" s="59">
        <f>Calculations!AH56</f>
        <v>0</v>
      </c>
      <c r="AH17" s="59">
        <f>Calculations!AI56</f>
        <v>0</v>
      </c>
      <c r="AI17" s="59">
        <f>Calculations!AJ56</f>
        <v>0</v>
      </c>
      <c r="AJ17" s="59">
        <f>Calculations!AK56</f>
        <v>0</v>
      </c>
      <c r="AK17" s="59">
        <f>Calculations!AL56</f>
        <v>0</v>
      </c>
      <c r="AL17" s="59">
        <f>Calculations!AM56</f>
        <v>0</v>
      </c>
      <c r="AM17" s="63">
        <f>Calculations!AN56</f>
        <v>0</v>
      </c>
      <c r="AN17" s="59">
        <f>Calculations!AO56</f>
        <v>0</v>
      </c>
      <c r="AO17" s="59">
        <f>Calculations!AP56</f>
        <v>0</v>
      </c>
      <c r="AP17" s="59">
        <f>Calculations!AQ56</f>
        <v>0</v>
      </c>
      <c r="AQ17" s="59">
        <f>Calculations!AR56</f>
        <v>0</v>
      </c>
      <c r="AR17" s="59">
        <f>Calculations!AS56</f>
        <v>0</v>
      </c>
      <c r="AS17" s="59">
        <f>Calculations!AT56</f>
        <v>0</v>
      </c>
      <c r="AT17" s="59">
        <f>Calculations!AU56</f>
        <v>0</v>
      </c>
      <c r="AU17" s="59">
        <f>Calculations!AV56</f>
        <v>0</v>
      </c>
      <c r="AV17" s="59">
        <f>Calculations!AW56</f>
        <v>0</v>
      </c>
      <c r="AW17" s="59">
        <f>Calculations!AX56</f>
        <v>0</v>
      </c>
      <c r="AX17" s="59">
        <f>Calculations!AY56</f>
        <v>0</v>
      </c>
    </row>
    <row r="18" spans="1:50" x14ac:dyDescent="0.3">
      <c r="A18" s="56" t="s">
        <v>88</v>
      </c>
      <c r="B18" s="67">
        <f>SUM(C18:AX18)</f>
        <v>-303225</v>
      </c>
      <c r="C18" s="63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3"/>
      <c r="P18" s="59"/>
      <c r="Q18" s="59"/>
      <c r="R18" s="59">
        <f>-R14</f>
        <v>-69243.75</v>
      </c>
      <c r="S18" s="59"/>
      <c r="T18" s="59"/>
      <c r="U18" s="59"/>
      <c r="V18" s="59"/>
      <c r="W18" s="59"/>
      <c r="X18" s="59"/>
      <c r="Y18" s="59"/>
      <c r="Z18" s="59"/>
      <c r="AA18" s="63"/>
      <c r="AB18" s="59"/>
      <c r="AC18" s="59"/>
      <c r="AD18" s="59">
        <f>-AD14</f>
        <v>-146512.5</v>
      </c>
      <c r="AE18" s="59"/>
      <c r="AF18" s="59"/>
      <c r="AG18" s="59"/>
      <c r="AH18" s="59"/>
      <c r="AI18" s="59"/>
      <c r="AJ18" s="59"/>
      <c r="AK18" s="59"/>
      <c r="AL18" s="59"/>
      <c r="AM18" s="63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>
        <f>-B17-SUM(C18:AW18)</f>
        <v>-87468.75</v>
      </c>
    </row>
    <row r="19" spans="1:50" x14ac:dyDescent="0.3">
      <c r="B19" s="68"/>
      <c r="C19" s="62"/>
      <c r="O19" s="62"/>
      <c r="AA19" s="62"/>
      <c r="AM19" s="62"/>
    </row>
    <row r="20" spans="1:50" ht="13.5" thickBot="1" x14ac:dyDescent="0.35">
      <c r="A20" s="60" t="s">
        <v>75</v>
      </c>
      <c r="B20" s="69">
        <f>SUM(B12:B18)</f>
        <v>-55200</v>
      </c>
      <c r="C20" s="64">
        <f t="shared" ref="C20:AX20" si="2">SUM(C12:C18)</f>
        <v>89829.6875</v>
      </c>
      <c r="D20" s="61">
        <f t="shared" si="2"/>
        <v>-3470.3125</v>
      </c>
      <c r="E20" s="61">
        <f t="shared" si="2"/>
        <v>-3470.3125</v>
      </c>
      <c r="F20" s="61">
        <f t="shared" si="2"/>
        <v>-3470.3125</v>
      </c>
      <c r="G20" s="61">
        <f t="shared" si="2"/>
        <v>-3470.3125</v>
      </c>
      <c r="H20" s="61">
        <f t="shared" si="2"/>
        <v>89829.6875</v>
      </c>
      <c r="I20" s="61">
        <f t="shared" si="2"/>
        <v>-3470.3125</v>
      </c>
      <c r="J20" s="61">
        <f t="shared" si="2"/>
        <v>-3470.3125</v>
      </c>
      <c r="K20" s="61">
        <f t="shared" si="2"/>
        <v>-3470.3125</v>
      </c>
      <c r="L20" s="61">
        <f t="shared" si="2"/>
        <v>-114245.3125</v>
      </c>
      <c r="M20" s="61">
        <f t="shared" si="2"/>
        <v>-3470.3125</v>
      </c>
      <c r="N20" s="61">
        <f t="shared" si="2"/>
        <v>89829.6875</v>
      </c>
      <c r="O20" s="64">
        <f t="shared" si="2"/>
        <v>-3470.3125</v>
      </c>
      <c r="P20" s="61">
        <f t="shared" si="2"/>
        <v>-3470.3125</v>
      </c>
      <c r="Q20" s="61">
        <f t="shared" si="2"/>
        <v>-3470.3125</v>
      </c>
      <c r="R20" s="61">
        <f t="shared" si="2"/>
        <v>-3470.3125</v>
      </c>
      <c r="S20" s="61">
        <f t="shared" si="2"/>
        <v>-3470.3125</v>
      </c>
      <c r="T20" s="61">
        <f t="shared" si="2"/>
        <v>-3470.3125</v>
      </c>
      <c r="U20" s="61">
        <f t="shared" si="2"/>
        <v>-3470.3125</v>
      </c>
      <c r="V20" s="61">
        <f t="shared" si="2"/>
        <v>-3470.3125</v>
      </c>
      <c r="W20" s="61">
        <f t="shared" si="2"/>
        <v>-3470.3125</v>
      </c>
      <c r="X20" s="61">
        <f t="shared" si="2"/>
        <v>-3470.3125</v>
      </c>
      <c r="Y20" s="61">
        <f t="shared" si="2"/>
        <v>-3470.3125</v>
      </c>
      <c r="Z20" s="61">
        <f t="shared" si="2"/>
        <v>-3470.3125</v>
      </c>
      <c r="AA20" s="64">
        <f t="shared" si="2"/>
        <v>-3470.3125</v>
      </c>
      <c r="AB20" s="61">
        <f t="shared" si="2"/>
        <v>-3470.3125</v>
      </c>
      <c r="AC20" s="61">
        <f t="shared" si="2"/>
        <v>-3470.3125</v>
      </c>
      <c r="AD20" s="61">
        <f t="shared" si="2"/>
        <v>-3470.3125</v>
      </c>
      <c r="AE20" s="61">
        <f t="shared" si="2"/>
        <v>-3470.3125</v>
      </c>
      <c r="AF20" s="61">
        <f t="shared" si="2"/>
        <v>-3470.3125</v>
      </c>
      <c r="AG20" s="61">
        <f t="shared" si="2"/>
        <v>-3470.3125</v>
      </c>
      <c r="AH20" s="61">
        <f t="shared" si="2"/>
        <v>-3470.3125</v>
      </c>
      <c r="AI20" s="61">
        <f t="shared" si="2"/>
        <v>-3470.3125</v>
      </c>
      <c r="AJ20" s="61">
        <f t="shared" si="2"/>
        <v>-3470.3125</v>
      </c>
      <c r="AK20" s="61">
        <f t="shared" si="2"/>
        <v>-3470.3125</v>
      </c>
      <c r="AL20" s="61">
        <f t="shared" si="2"/>
        <v>-3470.3125</v>
      </c>
      <c r="AM20" s="64">
        <f t="shared" si="2"/>
        <v>-3470.3125</v>
      </c>
      <c r="AN20" s="61">
        <f t="shared" si="2"/>
        <v>-3470.3125</v>
      </c>
      <c r="AO20" s="61">
        <f t="shared" si="2"/>
        <v>-3470.3125</v>
      </c>
      <c r="AP20" s="61">
        <f t="shared" si="2"/>
        <v>-3470.3125</v>
      </c>
      <c r="AQ20" s="61">
        <f t="shared" si="2"/>
        <v>-3470.3125</v>
      </c>
      <c r="AR20" s="61">
        <f t="shared" si="2"/>
        <v>-3470.3125</v>
      </c>
      <c r="AS20" s="61">
        <f t="shared" si="2"/>
        <v>-3470.3125</v>
      </c>
      <c r="AT20" s="61">
        <f t="shared" si="2"/>
        <v>-3470.3125</v>
      </c>
      <c r="AU20" s="61">
        <f t="shared" si="2"/>
        <v>-3470.3125</v>
      </c>
      <c r="AV20" s="61">
        <f t="shared" si="2"/>
        <v>-3470.3125</v>
      </c>
      <c r="AW20" s="61">
        <f t="shared" si="2"/>
        <v>-3470.3125</v>
      </c>
      <c r="AX20" s="61">
        <f t="shared" si="2"/>
        <v>-61220.3125</v>
      </c>
    </row>
    <row r="21" spans="1:50" ht="13.5" thickTop="1" x14ac:dyDescent="0.3"/>
    <row r="22" spans="1:50" x14ac:dyDescent="0.3">
      <c r="A22" s="57" t="s">
        <v>74</v>
      </c>
      <c r="C22" s="70" t="s">
        <v>85</v>
      </c>
      <c r="D22" s="71" t="s">
        <v>2</v>
      </c>
      <c r="E22" s="71" t="s">
        <v>3</v>
      </c>
      <c r="F22" s="71" t="s">
        <v>6</v>
      </c>
    </row>
    <row r="23" spans="1:50" x14ac:dyDescent="0.3">
      <c r="A23" s="65"/>
      <c r="B23" s="66" t="s">
        <v>72</v>
      </c>
      <c r="C23" s="72">
        <v>44286</v>
      </c>
      <c r="D23" s="73">
        <v>44650</v>
      </c>
      <c r="E23" s="73">
        <v>45016</v>
      </c>
      <c r="F23" s="73">
        <v>45382</v>
      </c>
    </row>
    <row r="24" spans="1:50" x14ac:dyDescent="0.3">
      <c r="A24" s="85"/>
      <c r="B24" s="86"/>
      <c r="C24" s="87"/>
      <c r="D24" s="88"/>
      <c r="E24" s="88"/>
      <c r="F24" s="88"/>
    </row>
    <row r="25" spans="1:50" x14ac:dyDescent="0.3">
      <c r="A25" s="56" t="s">
        <v>70</v>
      </c>
      <c r="B25" s="67">
        <f>SUM(C25:F25)</f>
        <v>-552000</v>
      </c>
      <c r="C25" s="63">
        <f>SUM(C6:N6)</f>
        <v>-552000</v>
      </c>
      <c r="D25" s="59">
        <f>SUM(O6:Z6)</f>
        <v>0</v>
      </c>
      <c r="E25" s="59">
        <f>SUM(AA6:AL6)</f>
        <v>0</v>
      </c>
      <c r="F25" s="59">
        <f>SUM(AM6:AX6)</f>
        <v>0</v>
      </c>
      <c r="G25" s="101" t="s">
        <v>97</v>
      </c>
    </row>
    <row r="26" spans="1:50" x14ac:dyDescent="0.3">
      <c r="A26" s="56" t="s">
        <v>7</v>
      </c>
      <c r="B26" s="67">
        <f>SUM(C26:F26)</f>
        <v>-49500</v>
      </c>
      <c r="C26" s="63">
        <f t="shared" ref="C26:C28" si="3">SUM(C7:N7)</f>
        <v>-12375</v>
      </c>
      <c r="D26" s="59">
        <f>SUM(O7:Z7)</f>
        <v>-12375</v>
      </c>
      <c r="E26" s="59">
        <f>SUM(AA7:AL7)</f>
        <v>-12375</v>
      </c>
      <c r="F26" s="59">
        <f>SUM(AM7:AX7)</f>
        <v>-12375</v>
      </c>
      <c r="G26" s="101" t="s">
        <v>102</v>
      </c>
    </row>
    <row r="27" spans="1:50" x14ac:dyDescent="0.3">
      <c r="A27" s="56" t="s">
        <v>8</v>
      </c>
      <c r="B27" s="67">
        <f t="shared" ref="B27:B28" si="4">SUM(C27:F27)</f>
        <v>-12000</v>
      </c>
      <c r="C27" s="63">
        <f t="shared" si="3"/>
        <v>-3000</v>
      </c>
      <c r="D27" s="59">
        <f>SUM(O8:Z8)</f>
        <v>-3000</v>
      </c>
      <c r="E27" s="59">
        <f>SUM(AA8:AL8)</f>
        <v>-3000</v>
      </c>
      <c r="F27" s="59">
        <f>SUM(AM8:AX8)</f>
        <v>-3000</v>
      </c>
    </row>
    <row r="28" spans="1:50" x14ac:dyDescent="0.3">
      <c r="A28" s="56" t="s">
        <v>9</v>
      </c>
      <c r="B28" s="67">
        <f t="shared" si="4"/>
        <v>0</v>
      </c>
      <c r="C28" s="63">
        <f t="shared" si="3"/>
        <v>0</v>
      </c>
      <c r="D28" s="59">
        <f>SUM(O9:Z9)</f>
        <v>0</v>
      </c>
      <c r="E28" s="59">
        <f>SUM(AA9:AL9)</f>
        <v>0</v>
      </c>
      <c r="F28" s="59">
        <f>SUM(AM9:AX9)</f>
        <v>0</v>
      </c>
    </row>
    <row r="29" spans="1:50" x14ac:dyDescent="0.3">
      <c r="A29" s="89" t="s">
        <v>10</v>
      </c>
      <c r="B29" s="90">
        <f>SUM(C29:F29)</f>
        <v>-105075</v>
      </c>
      <c r="C29" s="63">
        <f>SUM(C10:N10)</f>
        <v>-26268.75</v>
      </c>
      <c r="D29" s="91">
        <f t="shared" ref="D29" si="5">SUM(O10:Z10)</f>
        <v>-26268.75</v>
      </c>
      <c r="E29" s="91">
        <f t="shared" ref="E29" si="6">SUM(AA10:AL10)</f>
        <v>-26268.75</v>
      </c>
      <c r="F29" s="91">
        <f t="shared" ref="F29" si="7">SUM(AM10:AX10)</f>
        <v>-26268.75</v>
      </c>
      <c r="G29" s="101" t="s">
        <v>106</v>
      </c>
    </row>
    <row r="30" spans="1:50" x14ac:dyDescent="0.3">
      <c r="B30" s="68"/>
      <c r="C30" s="63"/>
      <c r="D30" s="59"/>
      <c r="E30" s="59"/>
      <c r="F30" s="59"/>
    </row>
    <row r="31" spans="1:50" ht="13.5" thickBot="1" x14ac:dyDescent="0.35">
      <c r="A31" s="60" t="s">
        <v>71</v>
      </c>
      <c r="B31" s="69">
        <f>SUM(B25:B29)</f>
        <v>-718575</v>
      </c>
      <c r="C31" s="64">
        <f>SUM(C25:C30)</f>
        <v>-593643.75</v>
      </c>
      <c r="D31" s="61">
        <f>SUM(D25:D30)</f>
        <v>-41643.75</v>
      </c>
      <c r="E31" s="61">
        <f>SUM(E25:E30)</f>
        <v>-41643.75</v>
      </c>
      <c r="F31" s="61">
        <f>SUM(F25:F30)</f>
        <v>-41643.75</v>
      </c>
    </row>
    <row r="32" spans="1:50" ht="13.5" thickTop="1" x14ac:dyDescent="0.3">
      <c r="B32" s="68"/>
      <c r="C32" s="62"/>
    </row>
    <row r="33" spans="1:13" x14ac:dyDescent="0.3">
      <c r="A33" s="56" t="s">
        <v>93</v>
      </c>
      <c r="B33" s="67">
        <f>SUM(C33:F33)</f>
        <v>525375</v>
      </c>
      <c r="C33" s="63">
        <f>SUM(C14:N14)</f>
        <v>279900</v>
      </c>
      <c r="D33" s="59">
        <f>SUM(O14:Z14)</f>
        <v>69243.75</v>
      </c>
      <c r="E33" s="59">
        <f>SUM(AA14:AL14)</f>
        <v>146512.5</v>
      </c>
      <c r="F33" s="59">
        <f>SUM(AM14:AX14)</f>
        <v>29718.75</v>
      </c>
      <c r="H33" s="92"/>
      <c r="I33" s="92"/>
      <c r="J33" s="92"/>
      <c r="K33" s="92"/>
      <c r="L33" s="92"/>
    </row>
    <row r="34" spans="1:13" x14ac:dyDescent="0.3">
      <c r="A34" s="56" t="s">
        <v>94</v>
      </c>
      <c r="B34" s="67">
        <f t="shared" ref="B34:B36" si="8">SUM(C34:F34)</f>
        <v>138000</v>
      </c>
      <c r="C34" s="63">
        <f>SUM(C15:N15)</f>
        <v>138000</v>
      </c>
      <c r="D34" s="59">
        <f>SUM(O15:Z15)</f>
        <v>0</v>
      </c>
      <c r="E34" s="59">
        <f>SUM(AA15:AL15)</f>
        <v>0</v>
      </c>
      <c r="F34" s="59">
        <f>SUM(AM15:AX15)</f>
        <v>0</v>
      </c>
      <c r="H34" s="93"/>
      <c r="I34" s="94"/>
      <c r="J34" s="94"/>
      <c r="K34" s="94"/>
      <c r="L34" s="93"/>
    </row>
    <row r="35" spans="1:13" x14ac:dyDescent="0.3">
      <c r="A35" s="56" t="s">
        <v>95</v>
      </c>
      <c r="B35" s="67">
        <f t="shared" si="8"/>
        <v>303225</v>
      </c>
      <c r="C35" s="63">
        <f>SUM(C17:N17)</f>
        <v>303225</v>
      </c>
      <c r="D35" s="59">
        <f>SUM(O17:Z17)</f>
        <v>0</v>
      </c>
      <c r="E35" s="59">
        <f>SUM(AA17:AL17)</f>
        <v>0</v>
      </c>
      <c r="F35" s="59">
        <f>SUM(AM17:AX17)</f>
        <v>0</v>
      </c>
      <c r="H35" s="93"/>
      <c r="I35" s="95"/>
      <c r="J35" s="95"/>
      <c r="K35" s="93"/>
      <c r="L35" s="93"/>
      <c r="M35" s="93"/>
    </row>
    <row r="36" spans="1:13" x14ac:dyDescent="0.3">
      <c r="A36" s="56" t="s">
        <v>96</v>
      </c>
      <c r="B36" s="67">
        <f t="shared" si="8"/>
        <v>-303225</v>
      </c>
      <c r="C36" s="63">
        <f>SUM(C18:N18)</f>
        <v>0</v>
      </c>
      <c r="D36" s="59">
        <f>SUM(O18:Z18)</f>
        <v>-69243.75</v>
      </c>
      <c r="E36" s="59">
        <f>SUM(AA18:AL18)</f>
        <v>-146512.5</v>
      </c>
      <c r="F36" s="59">
        <f>SUM(AM18:AX18)</f>
        <v>-87468.75</v>
      </c>
      <c r="H36" s="93"/>
      <c r="I36" s="93"/>
      <c r="J36" s="93"/>
      <c r="K36" s="93"/>
      <c r="L36" s="93"/>
      <c r="M36" s="93"/>
    </row>
    <row r="37" spans="1:13" x14ac:dyDescent="0.3">
      <c r="A37" s="56" t="s">
        <v>101</v>
      </c>
      <c r="B37" s="67">
        <f t="shared" ref="B37" si="9">SUM(C37:F37)</f>
        <v>0</v>
      </c>
      <c r="C37" s="63">
        <f>SUM(C16:N16)</f>
        <v>0</v>
      </c>
      <c r="D37" s="59">
        <f>SUM(O16:Z16)</f>
        <v>0</v>
      </c>
      <c r="E37" s="59">
        <f>SUM(AA16:AL16)</f>
        <v>0</v>
      </c>
      <c r="F37" s="59">
        <f>SUM(AM16:AX16)</f>
        <v>0</v>
      </c>
      <c r="H37" s="93"/>
      <c r="I37" s="94"/>
      <c r="J37" s="94"/>
      <c r="K37" s="93"/>
      <c r="L37" s="93"/>
      <c r="M37" s="93"/>
    </row>
    <row r="38" spans="1:13" x14ac:dyDescent="0.3">
      <c r="B38" s="68"/>
      <c r="C38" s="62"/>
    </row>
    <row r="39" spans="1:13" ht="13.5" thickBot="1" x14ac:dyDescent="0.35">
      <c r="A39" s="60" t="s">
        <v>75</v>
      </c>
      <c r="B39" s="113">
        <f>SUM(B31:B37)</f>
        <v>-55200</v>
      </c>
      <c r="C39" s="64">
        <f>SUM(C31:C37)</f>
        <v>127481.25</v>
      </c>
      <c r="D39" s="61">
        <f t="shared" ref="D39:F39" si="10">SUM(D31:D37)</f>
        <v>-41643.75</v>
      </c>
      <c r="E39" s="61">
        <f t="shared" si="10"/>
        <v>-41643.75</v>
      </c>
      <c r="F39" s="61">
        <f t="shared" si="10"/>
        <v>-99393.75</v>
      </c>
    </row>
    <row r="40" spans="1:13" ht="13.5" thickTop="1" x14ac:dyDescent="0.3"/>
    <row r="42" spans="1:13" x14ac:dyDescent="0.3">
      <c r="B42" s="5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0430-6ABD-441F-A80D-65B354DEA0A1}">
  <dimension ref="A1:AZ68"/>
  <sheetViews>
    <sheetView showGridLines="0" tabSelected="1" zoomScale="70" zoomScaleNormal="70" workbookViewId="0">
      <pane xSplit="1" ySplit="14" topLeftCell="B15" activePane="bottomRight" state="frozen"/>
      <selection pane="topRight" activeCell="B1" sqref="B1"/>
      <selection pane="bottomLeft" activeCell="A11" sqref="A11"/>
      <selection pane="bottomRight" activeCell="B43" sqref="B43"/>
    </sheetView>
  </sheetViews>
  <sheetFormatPr defaultRowHeight="14.5" x14ac:dyDescent="0.35"/>
  <cols>
    <col min="1" max="1" width="37.08984375" bestFit="1" customWidth="1"/>
    <col min="2" max="2" width="8.6328125" customWidth="1"/>
    <col min="3" max="3" width="11.1796875" bestFit="1" customWidth="1"/>
    <col min="4" max="7" width="10.1796875" bestFit="1" customWidth="1"/>
    <col min="8" max="8" width="11.6328125" customWidth="1"/>
    <col min="9" max="9" width="10.1796875" bestFit="1" customWidth="1"/>
    <col min="10" max="10" width="9.81640625" bestFit="1" customWidth="1"/>
    <col min="11" max="11" width="9.54296875" bestFit="1" customWidth="1"/>
    <col min="12" max="12" width="9.81640625" bestFit="1" customWidth="1"/>
    <col min="13" max="13" width="10.1796875" bestFit="1" customWidth="1"/>
    <col min="14" max="15" width="10.6328125" bestFit="1" customWidth="1"/>
    <col min="16" max="16" width="10.6328125" customWidth="1"/>
    <col min="17" max="21" width="10.6328125" bestFit="1" customWidth="1"/>
    <col min="22" max="22" width="10.1796875" bestFit="1" customWidth="1"/>
    <col min="23" max="23" width="9.81640625" bestFit="1" customWidth="1"/>
    <col min="24" max="25" width="10.1796875" bestFit="1" customWidth="1"/>
    <col min="26" max="33" width="10.6328125" bestFit="1" customWidth="1"/>
    <col min="34" max="34" width="10.1796875" bestFit="1" customWidth="1"/>
    <col min="35" max="35" width="9.81640625" bestFit="1" customWidth="1"/>
    <col min="36" max="37" width="10.1796875" bestFit="1" customWidth="1"/>
    <col min="38" max="44" width="10.6328125" bestFit="1" customWidth="1"/>
    <col min="45" max="45" width="10.6328125" customWidth="1"/>
    <col min="46" max="46" width="10.1796875" customWidth="1"/>
    <col min="47" max="47" width="9.81640625" bestFit="1" customWidth="1"/>
    <col min="48" max="49" width="10.1796875" bestFit="1" customWidth="1"/>
    <col min="50" max="51" width="10.6328125" bestFit="1" customWidth="1"/>
  </cols>
  <sheetData>
    <row r="1" spans="1:51" x14ac:dyDescent="0.35">
      <c r="A1" s="1" t="s">
        <v>1</v>
      </c>
    </row>
    <row r="3" spans="1:51" x14ac:dyDescent="0.35">
      <c r="A3" s="6" t="s">
        <v>12</v>
      </c>
    </row>
    <row r="4" spans="1:51" x14ac:dyDescent="0.35">
      <c r="A4" t="s">
        <v>13</v>
      </c>
      <c r="B4" s="2">
        <f>C45</f>
        <v>525375</v>
      </c>
    </row>
    <row r="5" spans="1:51" x14ac:dyDescent="0.35">
      <c r="A5" t="s">
        <v>82</v>
      </c>
      <c r="B5" s="3">
        <v>583125</v>
      </c>
    </row>
    <row r="6" spans="1:51" x14ac:dyDescent="0.35">
      <c r="A6" t="s">
        <v>83</v>
      </c>
      <c r="B6" s="2">
        <f>B5*C6</f>
        <v>279900</v>
      </c>
      <c r="C6" s="4">
        <v>0.48</v>
      </c>
    </row>
    <row r="7" spans="1:51" x14ac:dyDescent="0.35">
      <c r="A7" t="s">
        <v>84</v>
      </c>
      <c r="B7" s="2">
        <f>B5*C7</f>
        <v>495656.25</v>
      </c>
      <c r="C7" s="4">
        <v>0.85</v>
      </c>
    </row>
    <row r="8" spans="1:51" x14ac:dyDescent="0.35">
      <c r="A8" t="s">
        <v>63</v>
      </c>
      <c r="B8" s="3">
        <v>5</v>
      </c>
    </row>
    <row r="9" spans="1:51" x14ac:dyDescent="0.35">
      <c r="A9" t="s">
        <v>81</v>
      </c>
      <c r="B9" s="4">
        <v>0.25</v>
      </c>
      <c r="C9" s="84" t="s">
        <v>100</v>
      </c>
    </row>
    <row r="10" spans="1:51" x14ac:dyDescent="0.35">
      <c r="A10" t="s">
        <v>87</v>
      </c>
      <c r="B10" s="3">
        <f>B5-C49</f>
        <v>303225</v>
      </c>
      <c r="C10" s="81" t="s">
        <v>92</v>
      </c>
    </row>
    <row r="11" spans="1:51" x14ac:dyDescent="0.35">
      <c r="B11" s="53"/>
    </row>
    <row r="12" spans="1:51" s="77" customFormat="1" x14ac:dyDescent="0.35">
      <c r="D12" s="77" t="s">
        <v>14</v>
      </c>
      <c r="E12" s="77" t="s">
        <v>15</v>
      </c>
      <c r="F12" s="77" t="s">
        <v>16</v>
      </c>
      <c r="G12" s="77" t="s">
        <v>17</v>
      </c>
      <c r="H12" s="77" t="s">
        <v>18</v>
      </c>
      <c r="I12" s="77" t="s">
        <v>19</v>
      </c>
      <c r="J12" s="77" t="s">
        <v>20</v>
      </c>
      <c r="K12" s="77" t="s">
        <v>21</v>
      </c>
      <c r="L12" s="77" t="s">
        <v>22</v>
      </c>
      <c r="M12" s="77" t="s">
        <v>23</v>
      </c>
      <c r="N12" s="77" t="s">
        <v>24</v>
      </c>
      <c r="O12" s="77" t="s">
        <v>25</v>
      </c>
      <c r="P12" s="77" t="s">
        <v>26</v>
      </c>
      <c r="Q12" s="77" t="s">
        <v>27</v>
      </c>
      <c r="R12" s="77" t="s">
        <v>28</v>
      </c>
      <c r="S12" s="77" t="s">
        <v>29</v>
      </c>
      <c r="T12" s="77" t="s">
        <v>30</v>
      </c>
      <c r="U12" s="77" t="s">
        <v>31</v>
      </c>
      <c r="V12" s="77" t="s">
        <v>32</v>
      </c>
      <c r="W12" s="77" t="s">
        <v>33</v>
      </c>
      <c r="X12" s="77" t="s">
        <v>34</v>
      </c>
      <c r="Y12" s="77" t="s">
        <v>35</v>
      </c>
      <c r="Z12" s="77" t="s">
        <v>36</v>
      </c>
      <c r="AA12" s="77" t="s">
        <v>37</v>
      </c>
      <c r="AB12" s="77" t="s">
        <v>38</v>
      </c>
      <c r="AC12" s="77" t="s">
        <v>39</v>
      </c>
      <c r="AD12" s="77" t="s">
        <v>40</v>
      </c>
      <c r="AE12" s="77" t="s">
        <v>41</v>
      </c>
      <c r="AF12" s="77" t="s">
        <v>42</v>
      </c>
      <c r="AG12" s="77" t="s">
        <v>43</v>
      </c>
      <c r="AH12" s="77" t="s">
        <v>44</v>
      </c>
      <c r="AI12" s="77" t="s">
        <v>45</v>
      </c>
      <c r="AJ12" s="77" t="s">
        <v>46</v>
      </c>
      <c r="AK12" s="77" t="s">
        <v>47</v>
      </c>
      <c r="AL12" s="77" t="s">
        <v>48</v>
      </c>
      <c r="AM12" s="77" t="s">
        <v>49</v>
      </c>
      <c r="AN12" s="77" t="s">
        <v>50</v>
      </c>
      <c r="AO12" s="77" t="s">
        <v>51</v>
      </c>
      <c r="AP12" s="77" t="s">
        <v>52</v>
      </c>
      <c r="AQ12" s="77" t="s">
        <v>53</v>
      </c>
      <c r="AR12" s="77" t="s">
        <v>54</v>
      </c>
      <c r="AS12" s="77" t="s">
        <v>55</v>
      </c>
      <c r="AT12" s="77" t="s">
        <v>56</v>
      </c>
      <c r="AU12" s="77" t="s">
        <v>57</v>
      </c>
      <c r="AV12" s="77" t="s">
        <v>58</v>
      </c>
      <c r="AW12" s="77" t="s">
        <v>59</v>
      </c>
      <c r="AX12" s="77" t="s">
        <v>60</v>
      </c>
      <c r="AY12" s="77" t="s">
        <v>61</v>
      </c>
    </row>
    <row r="13" spans="1:51" s="7" customFormat="1" x14ac:dyDescent="0.35">
      <c r="C13" s="27"/>
      <c r="D13" s="8" t="s">
        <v>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15"/>
      <c r="P13" s="8" t="s">
        <v>2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15"/>
      <c r="AB13" s="9" t="s">
        <v>3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15"/>
      <c r="AN13" s="9" t="s">
        <v>6</v>
      </c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15"/>
    </row>
    <row r="14" spans="1:51" s="7" customFormat="1" x14ac:dyDescent="0.35">
      <c r="B14" s="114" t="s">
        <v>4</v>
      </c>
      <c r="C14" s="115"/>
      <c r="D14" s="78">
        <v>44287</v>
      </c>
      <c r="E14" s="78">
        <v>44317</v>
      </c>
      <c r="F14" s="78">
        <v>44348</v>
      </c>
      <c r="G14" s="78">
        <v>44378</v>
      </c>
      <c r="H14" s="78">
        <v>44409</v>
      </c>
      <c r="I14" s="78">
        <v>44440</v>
      </c>
      <c r="J14" s="78">
        <v>44470</v>
      </c>
      <c r="K14" s="78">
        <v>44501</v>
      </c>
      <c r="L14" s="78">
        <v>44531</v>
      </c>
      <c r="M14" s="78">
        <v>44562</v>
      </c>
      <c r="N14" s="78">
        <v>44593</v>
      </c>
      <c r="O14" s="79">
        <v>44621</v>
      </c>
      <c r="P14" s="78">
        <v>44652</v>
      </c>
      <c r="Q14" s="78">
        <v>44682</v>
      </c>
      <c r="R14" s="78">
        <v>44713</v>
      </c>
      <c r="S14" s="78">
        <v>44743</v>
      </c>
      <c r="T14" s="78">
        <v>44774</v>
      </c>
      <c r="U14" s="78">
        <v>44805</v>
      </c>
      <c r="V14" s="78">
        <v>44835</v>
      </c>
      <c r="W14" s="78">
        <v>44866</v>
      </c>
      <c r="X14" s="78">
        <v>44896</v>
      </c>
      <c r="Y14" s="78">
        <v>44927</v>
      </c>
      <c r="Z14" s="78">
        <v>44958</v>
      </c>
      <c r="AA14" s="79">
        <v>44986</v>
      </c>
      <c r="AB14" s="78">
        <v>45017</v>
      </c>
      <c r="AC14" s="78">
        <v>45047</v>
      </c>
      <c r="AD14" s="78">
        <v>45078</v>
      </c>
      <c r="AE14" s="78">
        <v>45108</v>
      </c>
      <c r="AF14" s="78">
        <v>45139</v>
      </c>
      <c r="AG14" s="78">
        <v>45170</v>
      </c>
      <c r="AH14" s="78">
        <v>45200</v>
      </c>
      <c r="AI14" s="78">
        <v>45231</v>
      </c>
      <c r="AJ14" s="78">
        <v>45261</v>
      </c>
      <c r="AK14" s="78">
        <v>45292</v>
      </c>
      <c r="AL14" s="78">
        <v>45323</v>
      </c>
      <c r="AM14" s="79">
        <v>45352</v>
      </c>
      <c r="AN14" s="78">
        <v>45383</v>
      </c>
      <c r="AO14" s="78">
        <v>45413</v>
      </c>
      <c r="AP14" s="78">
        <v>45444</v>
      </c>
      <c r="AQ14" s="78">
        <v>45474</v>
      </c>
      <c r="AR14" s="78">
        <v>45505</v>
      </c>
      <c r="AS14" s="78">
        <v>45536</v>
      </c>
      <c r="AT14" s="78">
        <v>45566</v>
      </c>
      <c r="AU14" s="78">
        <v>45597</v>
      </c>
      <c r="AV14" s="78">
        <v>45627</v>
      </c>
      <c r="AW14" s="78">
        <v>45658</v>
      </c>
      <c r="AX14" s="78">
        <v>45689</v>
      </c>
      <c r="AY14" s="79">
        <v>45717</v>
      </c>
    </row>
    <row r="15" spans="1:51" x14ac:dyDescent="0.35">
      <c r="C15" s="28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16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16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16"/>
    </row>
    <row r="16" spans="1:51" ht="15" thickBot="1" x14ac:dyDescent="0.4">
      <c r="A16" s="6" t="s">
        <v>65</v>
      </c>
      <c r="B16" s="10"/>
      <c r="C16" s="2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20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20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20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20"/>
    </row>
    <row r="17" spans="1:51" ht="15" thickTop="1" x14ac:dyDescent="0.35">
      <c r="A17" s="6"/>
      <c r="B17" s="35"/>
      <c r="C17" s="49">
        <f t="shared" ref="C17:C28" si="0">SUM(D17:AY17)</f>
        <v>1</v>
      </c>
      <c r="D17" s="39"/>
      <c r="E17" s="39"/>
      <c r="F17" s="39"/>
      <c r="G17" s="39"/>
      <c r="H17" s="39"/>
      <c r="I17" s="39"/>
      <c r="J17" s="39">
        <v>0</v>
      </c>
      <c r="K17" s="39"/>
      <c r="L17" s="39"/>
      <c r="M17" s="39">
        <v>1</v>
      </c>
      <c r="N17" s="39"/>
      <c r="O17" s="40"/>
      <c r="P17" s="39">
        <v>0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40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40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40"/>
    </row>
    <row r="18" spans="1:51" x14ac:dyDescent="0.35">
      <c r="A18" t="s">
        <v>110</v>
      </c>
      <c r="B18" s="12">
        <v>408500</v>
      </c>
      <c r="C18" s="29">
        <f t="shared" si="0"/>
        <v>408500</v>
      </c>
      <c r="D18" s="22">
        <f t="shared" ref="D18:AY18" si="1">$B$18*D17</f>
        <v>0</v>
      </c>
      <c r="E18" s="22">
        <f t="shared" si="1"/>
        <v>0</v>
      </c>
      <c r="F18" s="22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  <c r="K18" s="22">
        <f t="shared" si="1"/>
        <v>0</v>
      </c>
      <c r="L18" s="22">
        <f t="shared" si="1"/>
        <v>0</v>
      </c>
      <c r="M18" s="22">
        <f t="shared" si="1"/>
        <v>408500</v>
      </c>
      <c r="N18" s="22">
        <f t="shared" si="1"/>
        <v>0</v>
      </c>
      <c r="O18" s="23">
        <f t="shared" si="1"/>
        <v>0</v>
      </c>
      <c r="P18" s="22">
        <f>$B$18*P17</f>
        <v>0</v>
      </c>
      <c r="Q18" s="22">
        <f t="shared" si="1"/>
        <v>0</v>
      </c>
      <c r="R18" s="22">
        <f t="shared" si="1"/>
        <v>0</v>
      </c>
      <c r="S18" s="22">
        <f t="shared" si="1"/>
        <v>0</v>
      </c>
      <c r="T18" s="22">
        <f t="shared" si="1"/>
        <v>0</v>
      </c>
      <c r="U18" s="22">
        <f t="shared" si="1"/>
        <v>0</v>
      </c>
      <c r="V18" s="22">
        <f t="shared" si="1"/>
        <v>0</v>
      </c>
      <c r="W18" s="22">
        <f t="shared" si="1"/>
        <v>0</v>
      </c>
      <c r="X18" s="22">
        <f t="shared" si="1"/>
        <v>0</v>
      </c>
      <c r="Y18" s="22">
        <f t="shared" si="1"/>
        <v>0</v>
      </c>
      <c r="Z18" s="22">
        <f t="shared" si="1"/>
        <v>0</v>
      </c>
      <c r="AA18" s="23">
        <f t="shared" si="1"/>
        <v>0</v>
      </c>
      <c r="AB18" s="22">
        <f t="shared" si="1"/>
        <v>0</v>
      </c>
      <c r="AC18" s="22">
        <f t="shared" si="1"/>
        <v>0</v>
      </c>
      <c r="AD18" s="22">
        <f t="shared" si="1"/>
        <v>0</v>
      </c>
      <c r="AE18" s="22">
        <f t="shared" si="1"/>
        <v>0</v>
      </c>
      <c r="AF18" s="22">
        <f t="shared" si="1"/>
        <v>0</v>
      </c>
      <c r="AG18" s="22">
        <f t="shared" si="1"/>
        <v>0</v>
      </c>
      <c r="AH18" s="22">
        <f t="shared" si="1"/>
        <v>0</v>
      </c>
      <c r="AI18" s="22">
        <f t="shared" si="1"/>
        <v>0</v>
      </c>
      <c r="AJ18" s="22">
        <f t="shared" si="1"/>
        <v>0</v>
      </c>
      <c r="AK18" s="22">
        <f t="shared" si="1"/>
        <v>0</v>
      </c>
      <c r="AL18" s="22">
        <f t="shared" si="1"/>
        <v>0</v>
      </c>
      <c r="AM18" s="23">
        <f t="shared" si="1"/>
        <v>0</v>
      </c>
      <c r="AN18" s="22">
        <f t="shared" si="1"/>
        <v>0</v>
      </c>
      <c r="AO18" s="22">
        <f t="shared" si="1"/>
        <v>0</v>
      </c>
      <c r="AP18" s="22">
        <f t="shared" si="1"/>
        <v>0</v>
      </c>
      <c r="AQ18" s="22">
        <f t="shared" si="1"/>
        <v>0</v>
      </c>
      <c r="AR18" s="22">
        <f t="shared" si="1"/>
        <v>0</v>
      </c>
      <c r="AS18" s="22">
        <f t="shared" si="1"/>
        <v>0</v>
      </c>
      <c r="AT18" s="22">
        <f t="shared" si="1"/>
        <v>0</v>
      </c>
      <c r="AU18" s="22">
        <f t="shared" si="1"/>
        <v>0</v>
      </c>
      <c r="AV18" s="22">
        <f t="shared" si="1"/>
        <v>0</v>
      </c>
      <c r="AW18" s="22">
        <f t="shared" si="1"/>
        <v>0</v>
      </c>
      <c r="AX18" s="22">
        <f t="shared" si="1"/>
        <v>0</v>
      </c>
      <c r="AY18" s="23">
        <f t="shared" si="1"/>
        <v>0</v>
      </c>
    </row>
    <row r="19" spans="1:51" x14ac:dyDescent="0.35">
      <c r="B19" s="13"/>
      <c r="C19" s="48">
        <f t="shared" si="0"/>
        <v>1</v>
      </c>
      <c r="D19" s="26"/>
      <c r="E19" s="26"/>
      <c r="F19" s="26"/>
      <c r="G19" s="26"/>
      <c r="H19" s="26"/>
      <c r="I19" s="26"/>
      <c r="J19" s="26">
        <v>0</v>
      </c>
      <c r="K19" s="26"/>
      <c r="L19" s="26"/>
      <c r="M19" s="26">
        <v>1</v>
      </c>
      <c r="N19" s="26"/>
      <c r="O19" s="25"/>
      <c r="P19" s="26">
        <v>0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5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5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5"/>
    </row>
    <row r="20" spans="1:51" x14ac:dyDescent="0.35">
      <c r="A20" t="s">
        <v>111</v>
      </c>
      <c r="B20" s="12">
        <v>143500</v>
      </c>
      <c r="C20" s="29">
        <f t="shared" si="0"/>
        <v>143500</v>
      </c>
      <c r="D20" s="22">
        <f t="shared" ref="D20:AY20" si="2">$B$20*D19</f>
        <v>0</v>
      </c>
      <c r="E20" s="22">
        <f t="shared" si="2"/>
        <v>0</v>
      </c>
      <c r="F20" s="22">
        <f t="shared" si="2"/>
        <v>0</v>
      </c>
      <c r="G20" s="22">
        <f t="shared" si="2"/>
        <v>0</v>
      </c>
      <c r="H20" s="22">
        <f t="shared" si="2"/>
        <v>0</v>
      </c>
      <c r="I20" s="22">
        <f t="shared" si="2"/>
        <v>0</v>
      </c>
      <c r="J20" s="22">
        <f t="shared" si="2"/>
        <v>0</v>
      </c>
      <c r="K20" s="22">
        <f t="shared" si="2"/>
        <v>0</v>
      </c>
      <c r="L20" s="22">
        <f t="shared" si="2"/>
        <v>0</v>
      </c>
      <c r="M20" s="22">
        <f t="shared" si="2"/>
        <v>143500</v>
      </c>
      <c r="N20" s="22">
        <f t="shared" si="2"/>
        <v>0</v>
      </c>
      <c r="O20" s="23">
        <f t="shared" si="2"/>
        <v>0</v>
      </c>
      <c r="P20" s="22">
        <f t="shared" si="2"/>
        <v>0</v>
      </c>
      <c r="Q20" s="22">
        <f t="shared" si="2"/>
        <v>0</v>
      </c>
      <c r="R20" s="22">
        <f t="shared" si="2"/>
        <v>0</v>
      </c>
      <c r="S20" s="22">
        <f t="shared" si="2"/>
        <v>0</v>
      </c>
      <c r="T20" s="22">
        <f t="shared" si="2"/>
        <v>0</v>
      </c>
      <c r="U20" s="22">
        <f t="shared" si="2"/>
        <v>0</v>
      </c>
      <c r="V20" s="22">
        <f t="shared" si="2"/>
        <v>0</v>
      </c>
      <c r="W20" s="22">
        <f t="shared" si="2"/>
        <v>0</v>
      </c>
      <c r="X20" s="22">
        <f t="shared" si="2"/>
        <v>0</v>
      </c>
      <c r="Y20" s="22">
        <f t="shared" si="2"/>
        <v>0</v>
      </c>
      <c r="Z20" s="22">
        <f t="shared" si="2"/>
        <v>0</v>
      </c>
      <c r="AA20" s="23">
        <f t="shared" si="2"/>
        <v>0</v>
      </c>
      <c r="AB20" s="22">
        <f t="shared" si="2"/>
        <v>0</v>
      </c>
      <c r="AC20" s="22">
        <f t="shared" si="2"/>
        <v>0</v>
      </c>
      <c r="AD20" s="22">
        <f t="shared" si="2"/>
        <v>0</v>
      </c>
      <c r="AE20" s="22">
        <f t="shared" si="2"/>
        <v>0</v>
      </c>
      <c r="AF20" s="22">
        <f t="shared" si="2"/>
        <v>0</v>
      </c>
      <c r="AG20" s="22">
        <f t="shared" si="2"/>
        <v>0</v>
      </c>
      <c r="AH20" s="22">
        <f t="shared" si="2"/>
        <v>0</v>
      </c>
      <c r="AI20" s="22">
        <f t="shared" si="2"/>
        <v>0</v>
      </c>
      <c r="AJ20" s="22">
        <f t="shared" si="2"/>
        <v>0</v>
      </c>
      <c r="AK20" s="22">
        <f t="shared" si="2"/>
        <v>0</v>
      </c>
      <c r="AL20" s="22">
        <f t="shared" si="2"/>
        <v>0</v>
      </c>
      <c r="AM20" s="23">
        <f t="shared" si="2"/>
        <v>0</v>
      </c>
      <c r="AN20" s="22">
        <f t="shared" si="2"/>
        <v>0</v>
      </c>
      <c r="AO20" s="22">
        <f t="shared" si="2"/>
        <v>0</v>
      </c>
      <c r="AP20" s="22">
        <f t="shared" si="2"/>
        <v>0</v>
      </c>
      <c r="AQ20" s="22">
        <f t="shared" si="2"/>
        <v>0</v>
      </c>
      <c r="AR20" s="22">
        <f t="shared" si="2"/>
        <v>0</v>
      </c>
      <c r="AS20" s="22">
        <f t="shared" si="2"/>
        <v>0</v>
      </c>
      <c r="AT20" s="22">
        <f t="shared" si="2"/>
        <v>0</v>
      </c>
      <c r="AU20" s="22">
        <f t="shared" si="2"/>
        <v>0</v>
      </c>
      <c r="AV20" s="22">
        <f t="shared" si="2"/>
        <v>0</v>
      </c>
      <c r="AW20" s="22">
        <f t="shared" si="2"/>
        <v>0</v>
      </c>
      <c r="AX20" s="22">
        <f t="shared" si="2"/>
        <v>0</v>
      </c>
      <c r="AY20" s="23">
        <f t="shared" si="2"/>
        <v>0</v>
      </c>
    </row>
    <row r="21" spans="1:51" x14ac:dyDescent="0.35">
      <c r="B21" s="13"/>
      <c r="C21" s="48">
        <f t="shared" si="0"/>
        <v>1</v>
      </c>
      <c r="D21" s="26"/>
      <c r="E21" s="26"/>
      <c r="F21" s="26"/>
      <c r="G21" s="26"/>
      <c r="H21" s="26"/>
      <c r="I21" s="26"/>
      <c r="J21" s="26">
        <v>0</v>
      </c>
      <c r="K21" s="26"/>
      <c r="L21" s="26"/>
      <c r="M21" s="26">
        <v>1</v>
      </c>
      <c r="N21" s="26"/>
      <c r="O21" s="17"/>
      <c r="P21" s="26">
        <v>0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17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17"/>
    </row>
    <row r="22" spans="1:51" x14ac:dyDescent="0.35">
      <c r="B22" s="12"/>
      <c r="C22" s="29">
        <f t="shared" si="0"/>
        <v>0</v>
      </c>
      <c r="D22" s="22">
        <f t="shared" ref="D22:AY22" si="3">$B$22*D21</f>
        <v>0</v>
      </c>
      <c r="E22" s="22">
        <f t="shared" si="3"/>
        <v>0</v>
      </c>
      <c r="F22" s="22">
        <f t="shared" si="3"/>
        <v>0</v>
      </c>
      <c r="G22" s="22">
        <f t="shared" si="3"/>
        <v>0</v>
      </c>
      <c r="H22" s="22">
        <f t="shared" si="3"/>
        <v>0</v>
      </c>
      <c r="I22" s="22">
        <f t="shared" si="3"/>
        <v>0</v>
      </c>
      <c r="J22" s="22">
        <f t="shared" si="3"/>
        <v>0</v>
      </c>
      <c r="K22" s="22">
        <f t="shared" si="3"/>
        <v>0</v>
      </c>
      <c r="L22" s="22">
        <f t="shared" si="3"/>
        <v>0</v>
      </c>
      <c r="M22" s="22">
        <f t="shared" si="3"/>
        <v>0</v>
      </c>
      <c r="N22" s="22">
        <f t="shared" si="3"/>
        <v>0</v>
      </c>
      <c r="O22" s="23">
        <f t="shared" si="3"/>
        <v>0</v>
      </c>
      <c r="P22" s="22">
        <f t="shared" si="3"/>
        <v>0</v>
      </c>
      <c r="Q22" s="22">
        <f t="shared" si="3"/>
        <v>0</v>
      </c>
      <c r="R22" s="22">
        <f t="shared" si="3"/>
        <v>0</v>
      </c>
      <c r="S22" s="22">
        <f t="shared" si="3"/>
        <v>0</v>
      </c>
      <c r="T22" s="22">
        <f t="shared" si="3"/>
        <v>0</v>
      </c>
      <c r="U22" s="22">
        <f t="shared" si="3"/>
        <v>0</v>
      </c>
      <c r="V22" s="22">
        <f t="shared" si="3"/>
        <v>0</v>
      </c>
      <c r="W22" s="22">
        <f t="shared" si="3"/>
        <v>0</v>
      </c>
      <c r="X22" s="22">
        <f t="shared" si="3"/>
        <v>0</v>
      </c>
      <c r="Y22" s="22">
        <f t="shared" si="3"/>
        <v>0</v>
      </c>
      <c r="Z22" s="22">
        <f t="shared" si="3"/>
        <v>0</v>
      </c>
      <c r="AA22" s="23">
        <f t="shared" si="3"/>
        <v>0</v>
      </c>
      <c r="AB22" s="22">
        <f t="shared" si="3"/>
        <v>0</v>
      </c>
      <c r="AC22" s="22">
        <f t="shared" si="3"/>
        <v>0</v>
      </c>
      <c r="AD22" s="22">
        <f t="shared" si="3"/>
        <v>0</v>
      </c>
      <c r="AE22" s="22">
        <f t="shared" si="3"/>
        <v>0</v>
      </c>
      <c r="AF22" s="22">
        <f t="shared" si="3"/>
        <v>0</v>
      </c>
      <c r="AG22" s="22">
        <f t="shared" si="3"/>
        <v>0</v>
      </c>
      <c r="AH22" s="22">
        <f t="shared" si="3"/>
        <v>0</v>
      </c>
      <c r="AI22" s="22">
        <f t="shared" si="3"/>
        <v>0</v>
      </c>
      <c r="AJ22" s="22">
        <f t="shared" si="3"/>
        <v>0</v>
      </c>
      <c r="AK22" s="22">
        <f t="shared" si="3"/>
        <v>0</v>
      </c>
      <c r="AL22" s="22">
        <f t="shared" si="3"/>
        <v>0</v>
      </c>
      <c r="AM22" s="23">
        <f t="shared" si="3"/>
        <v>0</v>
      </c>
      <c r="AN22" s="22">
        <f t="shared" si="3"/>
        <v>0</v>
      </c>
      <c r="AO22" s="22">
        <f t="shared" si="3"/>
        <v>0</v>
      </c>
      <c r="AP22" s="22">
        <f t="shared" si="3"/>
        <v>0</v>
      </c>
      <c r="AQ22" s="22">
        <f t="shared" si="3"/>
        <v>0</v>
      </c>
      <c r="AR22" s="22">
        <f t="shared" si="3"/>
        <v>0</v>
      </c>
      <c r="AS22" s="22">
        <f t="shared" si="3"/>
        <v>0</v>
      </c>
      <c r="AT22" s="22">
        <f t="shared" si="3"/>
        <v>0</v>
      </c>
      <c r="AU22" s="22">
        <f t="shared" si="3"/>
        <v>0</v>
      </c>
      <c r="AV22" s="22">
        <f t="shared" si="3"/>
        <v>0</v>
      </c>
      <c r="AW22" s="22">
        <f t="shared" si="3"/>
        <v>0</v>
      </c>
      <c r="AX22" s="22">
        <f t="shared" si="3"/>
        <v>0</v>
      </c>
      <c r="AY22" s="23">
        <f t="shared" si="3"/>
        <v>0</v>
      </c>
    </row>
    <row r="23" spans="1:51" x14ac:dyDescent="0.35">
      <c r="B23" s="13"/>
      <c r="C23" s="48">
        <f t="shared" si="0"/>
        <v>1</v>
      </c>
      <c r="D23" s="26"/>
      <c r="E23" s="26"/>
      <c r="F23" s="26"/>
      <c r="G23" s="26"/>
      <c r="H23" s="26"/>
      <c r="I23" s="26"/>
      <c r="J23" s="26">
        <v>0</v>
      </c>
      <c r="K23" s="26"/>
      <c r="L23" s="26"/>
      <c r="M23" s="26">
        <v>1</v>
      </c>
      <c r="N23" s="26"/>
      <c r="O23" s="17"/>
      <c r="P23" s="26">
        <v>0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17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17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17"/>
    </row>
    <row r="24" spans="1:51" x14ac:dyDescent="0.35">
      <c r="B24" s="12"/>
      <c r="C24" s="29">
        <f t="shared" si="0"/>
        <v>0</v>
      </c>
      <c r="D24" s="22">
        <f t="shared" ref="D24:AY24" si="4">$B$24*D23</f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  <c r="H24" s="22">
        <f t="shared" si="4"/>
        <v>0</v>
      </c>
      <c r="I24" s="22">
        <f t="shared" si="4"/>
        <v>0</v>
      </c>
      <c r="J24" s="22">
        <f t="shared" si="4"/>
        <v>0</v>
      </c>
      <c r="K24" s="22">
        <f t="shared" si="4"/>
        <v>0</v>
      </c>
      <c r="L24" s="22">
        <f t="shared" si="4"/>
        <v>0</v>
      </c>
      <c r="M24" s="22">
        <f t="shared" si="4"/>
        <v>0</v>
      </c>
      <c r="N24" s="22">
        <f t="shared" si="4"/>
        <v>0</v>
      </c>
      <c r="O24" s="23">
        <f t="shared" si="4"/>
        <v>0</v>
      </c>
      <c r="P24" s="22">
        <f t="shared" si="4"/>
        <v>0</v>
      </c>
      <c r="Q24" s="22">
        <f t="shared" si="4"/>
        <v>0</v>
      </c>
      <c r="R24" s="22">
        <f t="shared" si="4"/>
        <v>0</v>
      </c>
      <c r="S24" s="22">
        <f t="shared" si="4"/>
        <v>0</v>
      </c>
      <c r="T24" s="22">
        <f t="shared" si="4"/>
        <v>0</v>
      </c>
      <c r="U24" s="22">
        <f t="shared" si="4"/>
        <v>0</v>
      </c>
      <c r="V24" s="22">
        <f t="shared" si="4"/>
        <v>0</v>
      </c>
      <c r="W24" s="22">
        <f t="shared" si="4"/>
        <v>0</v>
      </c>
      <c r="X24" s="22">
        <f t="shared" si="4"/>
        <v>0</v>
      </c>
      <c r="Y24" s="22">
        <f t="shared" si="4"/>
        <v>0</v>
      </c>
      <c r="Z24" s="22">
        <f t="shared" si="4"/>
        <v>0</v>
      </c>
      <c r="AA24" s="23">
        <f t="shared" si="4"/>
        <v>0</v>
      </c>
      <c r="AB24" s="22">
        <f t="shared" si="4"/>
        <v>0</v>
      </c>
      <c r="AC24" s="22">
        <f t="shared" si="4"/>
        <v>0</v>
      </c>
      <c r="AD24" s="22">
        <f t="shared" si="4"/>
        <v>0</v>
      </c>
      <c r="AE24" s="22">
        <f t="shared" si="4"/>
        <v>0</v>
      </c>
      <c r="AF24" s="22">
        <f t="shared" si="4"/>
        <v>0</v>
      </c>
      <c r="AG24" s="22">
        <f t="shared" si="4"/>
        <v>0</v>
      </c>
      <c r="AH24" s="22">
        <f t="shared" si="4"/>
        <v>0</v>
      </c>
      <c r="AI24" s="22">
        <f t="shared" si="4"/>
        <v>0</v>
      </c>
      <c r="AJ24" s="22">
        <f t="shared" si="4"/>
        <v>0</v>
      </c>
      <c r="AK24" s="22">
        <f t="shared" si="4"/>
        <v>0</v>
      </c>
      <c r="AL24" s="22">
        <f t="shared" si="4"/>
        <v>0</v>
      </c>
      <c r="AM24" s="23">
        <f t="shared" si="4"/>
        <v>0</v>
      </c>
      <c r="AN24" s="22">
        <f t="shared" si="4"/>
        <v>0</v>
      </c>
      <c r="AO24" s="22">
        <f t="shared" si="4"/>
        <v>0</v>
      </c>
      <c r="AP24" s="22">
        <f t="shared" si="4"/>
        <v>0</v>
      </c>
      <c r="AQ24" s="22">
        <f t="shared" si="4"/>
        <v>0</v>
      </c>
      <c r="AR24" s="22">
        <f t="shared" si="4"/>
        <v>0</v>
      </c>
      <c r="AS24" s="22">
        <f t="shared" si="4"/>
        <v>0</v>
      </c>
      <c r="AT24" s="22">
        <f t="shared" si="4"/>
        <v>0</v>
      </c>
      <c r="AU24" s="22">
        <f t="shared" si="4"/>
        <v>0</v>
      </c>
      <c r="AV24" s="22">
        <f t="shared" si="4"/>
        <v>0</v>
      </c>
      <c r="AW24" s="22">
        <f t="shared" si="4"/>
        <v>0</v>
      </c>
      <c r="AX24" s="22">
        <f t="shared" si="4"/>
        <v>0</v>
      </c>
      <c r="AY24" s="23">
        <f t="shared" si="4"/>
        <v>0</v>
      </c>
    </row>
    <row r="25" spans="1:51" x14ac:dyDescent="0.35">
      <c r="B25" s="13"/>
      <c r="C25" s="48">
        <f t="shared" si="0"/>
        <v>1</v>
      </c>
      <c r="D25" s="26"/>
      <c r="E25" s="26"/>
      <c r="F25" s="26"/>
      <c r="G25" s="26"/>
      <c r="H25" s="26"/>
      <c r="I25" s="26"/>
      <c r="J25" s="26">
        <v>0</v>
      </c>
      <c r="K25" s="26"/>
      <c r="L25" s="26"/>
      <c r="M25" s="26">
        <v>1</v>
      </c>
      <c r="N25" s="26"/>
      <c r="O25" s="25"/>
      <c r="P25" s="26">
        <v>0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5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5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5"/>
    </row>
    <row r="26" spans="1:51" x14ac:dyDescent="0.35">
      <c r="B26" s="12"/>
      <c r="C26" s="29">
        <f t="shared" si="0"/>
        <v>0</v>
      </c>
      <c r="D26" s="22">
        <f t="shared" ref="D26:AY26" si="5">$B$26*D25</f>
        <v>0</v>
      </c>
      <c r="E26" s="22">
        <f t="shared" si="5"/>
        <v>0</v>
      </c>
      <c r="F26" s="22">
        <f t="shared" si="5"/>
        <v>0</v>
      </c>
      <c r="G26" s="22">
        <f t="shared" si="5"/>
        <v>0</v>
      </c>
      <c r="H26" s="22">
        <f t="shared" si="5"/>
        <v>0</v>
      </c>
      <c r="I26" s="22">
        <f t="shared" si="5"/>
        <v>0</v>
      </c>
      <c r="J26" s="22">
        <f t="shared" si="5"/>
        <v>0</v>
      </c>
      <c r="K26" s="22">
        <f t="shared" si="5"/>
        <v>0</v>
      </c>
      <c r="L26" s="22">
        <f t="shared" si="5"/>
        <v>0</v>
      </c>
      <c r="M26" s="22">
        <f t="shared" si="5"/>
        <v>0</v>
      </c>
      <c r="N26" s="22">
        <f t="shared" si="5"/>
        <v>0</v>
      </c>
      <c r="O26" s="23">
        <f t="shared" si="5"/>
        <v>0</v>
      </c>
      <c r="P26" s="22">
        <f t="shared" si="5"/>
        <v>0</v>
      </c>
      <c r="Q26" s="22">
        <f t="shared" si="5"/>
        <v>0</v>
      </c>
      <c r="R26" s="22">
        <f t="shared" si="5"/>
        <v>0</v>
      </c>
      <c r="S26" s="22">
        <f t="shared" si="5"/>
        <v>0</v>
      </c>
      <c r="T26" s="22">
        <f t="shared" si="5"/>
        <v>0</v>
      </c>
      <c r="U26" s="22">
        <f t="shared" si="5"/>
        <v>0</v>
      </c>
      <c r="V26" s="22">
        <f t="shared" si="5"/>
        <v>0</v>
      </c>
      <c r="W26" s="22">
        <f t="shared" si="5"/>
        <v>0</v>
      </c>
      <c r="X26" s="22">
        <f t="shared" si="5"/>
        <v>0</v>
      </c>
      <c r="Y26" s="22">
        <f t="shared" si="5"/>
        <v>0</v>
      </c>
      <c r="Z26" s="22">
        <f t="shared" si="5"/>
        <v>0</v>
      </c>
      <c r="AA26" s="23">
        <f t="shared" si="5"/>
        <v>0</v>
      </c>
      <c r="AB26" s="22">
        <f t="shared" si="5"/>
        <v>0</v>
      </c>
      <c r="AC26" s="22">
        <f t="shared" si="5"/>
        <v>0</v>
      </c>
      <c r="AD26" s="22">
        <f t="shared" si="5"/>
        <v>0</v>
      </c>
      <c r="AE26" s="22">
        <f t="shared" si="5"/>
        <v>0</v>
      </c>
      <c r="AF26" s="22">
        <f t="shared" si="5"/>
        <v>0</v>
      </c>
      <c r="AG26" s="22">
        <f t="shared" si="5"/>
        <v>0</v>
      </c>
      <c r="AH26" s="22">
        <f t="shared" si="5"/>
        <v>0</v>
      </c>
      <c r="AI26" s="22">
        <f t="shared" si="5"/>
        <v>0</v>
      </c>
      <c r="AJ26" s="22">
        <f t="shared" si="5"/>
        <v>0</v>
      </c>
      <c r="AK26" s="22">
        <f t="shared" si="5"/>
        <v>0</v>
      </c>
      <c r="AL26" s="22">
        <f t="shared" si="5"/>
        <v>0</v>
      </c>
      <c r="AM26" s="23">
        <f t="shared" si="5"/>
        <v>0</v>
      </c>
      <c r="AN26" s="22">
        <f t="shared" si="5"/>
        <v>0</v>
      </c>
      <c r="AO26" s="22">
        <f t="shared" si="5"/>
        <v>0</v>
      </c>
      <c r="AP26" s="22">
        <f t="shared" si="5"/>
        <v>0</v>
      </c>
      <c r="AQ26" s="22">
        <f t="shared" si="5"/>
        <v>0</v>
      </c>
      <c r="AR26" s="22">
        <f t="shared" si="5"/>
        <v>0</v>
      </c>
      <c r="AS26" s="22">
        <f t="shared" si="5"/>
        <v>0</v>
      </c>
      <c r="AT26" s="22">
        <f t="shared" si="5"/>
        <v>0</v>
      </c>
      <c r="AU26" s="22">
        <f t="shared" si="5"/>
        <v>0</v>
      </c>
      <c r="AV26" s="22">
        <f t="shared" si="5"/>
        <v>0</v>
      </c>
      <c r="AW26" s="22">
        <f t="shared" si="5"/>
        <v>0</v>
      </c>
      <c r="AX26" s="22">
        <f t="shared" si="5"/>
        <v>0</v>
      </c>
      <c r="AY26" s="23">
        <f t="shared" si="5"/>
        <v>0</v>
      </c>
    </row>
    <row r="27" spans="1:51" x14ac:dyDescent="0.35">
      <c r="B27" s="13"/>
      <c r="C27" s="48">
        <f t="shared" si="0"/>
        <v>1</v>
      </c>
      <c r="D27" s="26"/>
      <c r="E27" s="26"/>
      <c r="F27" s="26"/>
      <c r="G27" s="26"/>
      <c r="H27" s="26"/>
      <c r="I27" s="26"/>
      <c r="J27" s="26">
        <v>0</v>
      </c>
      <c r="K27" s="26"/>
      <c r="L27" s="26"/>
      <c r="M27" s="26">
        <v>1</v>
      </c>
      <c r="N27" s="26"/>
      <c r="O27" s="25"/>
      <c r="P27" s="26">
        <v>0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5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5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5"/>
    </row>
    <row r="28" spans="1:51" ht="15" thickBot="1" x14ac:dyDescent="0.4">
      <c r="B28" s="30"/>
      <c r="C28" s="31">
        <f t="shared" si="0"/>
        <v>0</v>
      </c>
      <c r="D28" s="32">
        <f t="shared" ref="D28:AY28" si="6">$B$28*D27</f>
        <v>0</v>
      </c>
      <c r="E28" s="32">
        <f t="shared" si="6"/>
        <v>0</v>
      </c>
      <c r="F28" s="32">
        <f t="shared" si="6"/>
        <v>0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4">
        <f t="shared" si="6"/>
        <v>0</v>
      </c>
      <c r="P28" s="32">
        <f t="shared" si="6"/>
        <v>0</v>
      </c>
      <c r="Q28" s="32">
        <f t="shared" si="6"/>
        <v>0</v>
      </c>
      <c r="R28" s="32">
        <f t="shared" si="6"/>
        <v>0</v>
      </c>
      <c r="S28" s="32">
        <f t="shared" si="6"/>
        <v>0</v>
      </c>
      <c r="T28" s="32">
        <f t="shared" si="6"/>
        <v>0</v>
      </c>
      <c r="U28" s="32">
        <f t="shared" si="6"/>
        <v>0</v>
      </c>
      <c r="V28" s="32">
        <f t="shared" si="6"/>
        <v>0</v>
      </c>
      <c r="W28" s="32">
        <f t="shared" si="6"/>
        <v>0</v>
      </c>
      <c r="X28" s="32">
        <f t="shared" si="6"/>
        <v>0</v>
      </c>
      <c r="Y28" s="32">
        <f t="shared" si="6"/>
        <v>0</v>
      </c>
      <c r="Z28" s="32">
        <f t="shared" si="6"/>
        <v>0</v>
      </c>
      <c r="AA28" s="34">
        <f t="shared" si="6"/>
        <v>0</v>
      </c>
      <c r="AB28" s="32">
        <f t="shared" si="6"/>
        <v>0</v>
      </c>
      <c r="AC28" s="32">
        <f t="shared" si="6"/>
        <v>0</v>
      </c>
      <c r="AD28" s="32">
        <f t="shared" si="6"/>
        <v>0</v>
      </c>
      <c r="AE28" s="32">
        <f t="shared" si="6"/>
        <v>0</v>
      </c>
      <c r="AF28" s="32">
        <f t="shared" si="6"/>
        <v>0</v>
      </c>
      <c r="AG28" s="32">
        <f t="shared" si="6"/>
        <v>0</v>
      </c>
      <c r="AH28" s="32">
        <f t="shared" si="6"/>
        <v>0</v>
      </c>
      <c r="AI28" s="32">
        <f t="shared" si="6"/>
        <v>0</v>
      </c>
      <c r="AJ28" s="32">
        <f t="shared" si="6"/>
        <v>0</v>
      </c>
      <c r="AK28" s="32">
        <f t="shared" si="6"/>
        <v>0</v>
      </c>
      <c r="AL28" s="32">
        <f t="shared" si="6"/>
        <v>0</v>
      </c>
      <c r="AM28" s="34">
        <f t="shared" si="6"/>
        <v>0</v>
      </c>
      <c r="AN28" s="32">
        <f t="shared" si="6"/>
        <v>0</v>
      </c>
      <c r="AO28" s="32">
        <f t="shared" si="6"/>
        <v>0</v>
      </c>
      <c r="AP28" s="32">
        <f t="shared" si="6"/>
        <v>0</v>
      </c>
      <c r="AQ28" s="32">
        <f t="shared" si="6"/>
        <v>0</v>
      </c>
      <c r="AR28" s="32">
        <f t="shared" si="6"/>
        <v>0</v>
      </c>
      <c r="AS28" s="32">
        <f t="shared" si="6"/>
        <v>0</v>
      </c>
      <c r="AT28" s="32">
        <f t="shared" si="6"/>
        <v>0</v>
      </c>
      <c r="AU28" s="32">
        <f t="shared" si="6"/>
        <v>0</v>
      </c>
      <c r="AV28" s="32">
        <f t="shared" si="6"/>
        <v>0</v>
      </c>
      <c r="AW28" s="32">
        <f t="shared" si="6"/>
        <v>0</v>
      </c>
      <c r="AX28" s="32">
        <f t="shared" si="6"/>
        <v>0</v>
      </c>
      <c r="AY28" s="34">
        <f t="shared" si="6"/>
        <v>0</v>
      </c>
    </row>
    <row r="29" spans="1:51" ht="15" thickTop="1" x14ac:dyDescent="0.35">
      <c r="B29" s="10"/>
      <c r="C29" s="4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4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44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44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44"/>
    </row>
    <row r="30" spans="1:51" s="1" customFormat="1" x14ac:dyDescent="0.35">
      <c r="A30" s="1" t="s">
        <v>66</v>
      </c>
      <c r="B30" s="41"/>
      <c r="C30" s="29">
        <f>SUM(D30:AY30)</f>
        <v>552000</v>
      </c>
      <c r="D30" s="43">
        <f>D20+D22+D24+D26+D28+D18</f>
        <v>0</v>
      </c>
      <c r="E30" s="43">
        <f t="shared" ref="E30:L30" si="7">E20+E22+E24+E26+E28+E18</f>
        <v>0</v>
      </c>
      <c r="F30" s="43">
        <f t="shared" si="7"/>
        <v>0</v>
      </c>
      <c r="G30" s="43">
        <f t="shared" si="7"/>
        <v>0</v>
      </c>
      <c r="H30" s="43">
        <f t="shared" si="7"/>
        <v>0</v>
      </c>
      <c r="I30" s="43">
        <f t="shared" si="7"/>
        <v>0</v>
      </c>
      <c r="J30" s="43">
        <f t="shared" si="7"/>
        <v>0</v>
      </c>
      <c r="K30" s="43">
        <f t="shared" si="7"/>
        <v>0</v>
      </c>
      <c r="L30" s="43">
        <f t="shared" si="7"/>
        <v>0</v>
      </c>
      <c r="M30" s="43">
        <f>M20+M22+M24+M26+M28+M18</f>
        <v>552000</v>
      </c>
      <c r="N30" s="43">
        <f>N20+N22+N24+N26+N28+N18</f>
        <v>0</v>
      </c>
      <c r="O30" s="45">
        <f>O20+O22+O24+O26+O28+O18</f>
        <v>0</v>
      </c>
      <c r="P30" s="43">
        <f>P20+P22+P24+P26+P28+P18</f>
        <v>0</v>
      </c>
      <c r="Q30" s="43">
        <f t="shared" ref="Q30:X30" si="8">Q20+Q22+Q24+Q26+Q28+Q18</f>
        <v>0</v>
      </c>
      <c r="R30" s="43">
        <f t="shared" si="8"/>
        <v>0</v>
      </c>
      <c r="S30" s="43">
        <f t="shared" si="8"/>
        <v>0</v>
      </c>
      <c r="T30" s="43">
        <f t="shared" si="8"/>
        <v>0</v>
      </c>
      <c r="U30" s="43">
        <f t="shared" si="8"/>
        <v>0</v>
      </c>
      <c r="V30" s="43">
        <f t="shared" si="8"/>
        <v>0</v>
      </c>
      <c r="W30" s="43">
        <f t="shared" si="8"/>
        <v>0</v>
      </c>
      <c r="X30" s="43">
        <f t="shared" si="8"/>
        <v>0</v>
      </c>
      <c r="Y30" s="43">
        <f>Y20+Y22+Y24+Y26+Y28+Y18</f>
        <v>0</v>
      </c>
      <c r="Z30" s="43">
        <f>Z20+Z22+Z24+Z26+Z28+Z18</f>
        <v>0</v>
      </c>
      <c r="AA30" s="45">
        <f>AA20+AA22+AA24+AA26+AA28+AA18</f>
        <v>0</v>
      </c>
      <c r="AB30" s="43">
        <f>AB20+AB22+AB24+AB26+AB28+AB18</f>
        <v>0</v>
      </c>
      <c r="AC30" s="43">
        <f t="shared" ref="AC30:AJ30" si="9">AC20+AC22+AC24+AC26+AC28+AC18</f>
        <v>0</v>
      </c>
      <c r="AD30" s="43">
        <f t="shared" si="9"/>
        <v>0</v>
      </c>
      <c r="AE30" s="43">
        <f t="shared" si="9"/>
        <v>0</v>
      </c>
      <c r="AF30" s="43">
        <f t="shared" si="9"/>
        <v>0</v>
      </c>
      <c r="AG30" s="43">
        <f t="shared" si="9"/>
        <v>0</v>
      </c>
      <c r="AH30" s="43">
        <f t="shared" si="9"/>
        <v>0</v>
      </c>
      <c r="AI30" s="43">
        <f t="shared" si="9"/>
        <v>0</v>
      </c>
      <c r="AJ30" s="43">
        <f t="shared" si="9"/>
        <v>0</v>
      </c>
      <c r="AK30" s="43">
        <f>AK20+AK22+AK24+AK26+AK28+AK18</f>
        <v>0</v>
      </c>
      <c r="AL30" s="43">
        <f>AL20+AL22+AL24+AL26+AL28+AL18</f>
        <v>0</v>
      </c>
      <c r="AM30" s="45">
        <f>AM20+AM22+AM24+AM26+AM28+AM18</f>
        <v>0</v>
      </c>
      <c r="AN30" s="43">
        <f>AN20+AN22+AN24+AN26+AN28+AN18</f>
        <v>0</v>
      </c>
      <c r="AO30" s="43">
        <f t="shared" ref="AO30:AV30" si="10">AO20+AO22+AO24+AO26+AO28+AO18</f>
        <v>0</v>
      </c>
      <c r="AP30" s="43">
        <f t="shared" si="10"/>
        <v>0</v>
      </c>
      <c r="AQ30" s="43">
        <f t="shared" si="10"/>
        <v>0</v>
      </c>
      <c r="AR30" s="43">
        <f t="shared" si="10"/>
        <v>0</v>
      </c>
      <c r="AS30" s="43">
        <f t="shared" si="10"/>
        <v>0</v>
      </c>
      <c r="AT30" s="43">
        <f t="shared" si="10"/>
        <v>0</v>
      </c>
      <c r="AU30" s="43">
        <f t="shared" si="10"/>
        <v>0</v>
      </c>
      <c r="AV30" s="43">
        <f t="shared" si="10"/>
        <v>0</v>
      </c>
      <c r="AW30" s="43">
        <f>AW20+AW22+AW24+AW26+AW28+AW18</f>
        <v>0</v>
      </c>
      <c r="AX30" s="43">
        <f>AX20+AX22+AX24+AX26+AX28+AX18</f>
        <v>0</v>
      </c>
      <c r="AY30" s="45">
        <f>AY20+AY22+AY24+AY26+AY28+AY18</f>
        <v>0</v>
      </c>
    </row>
    <row r="31" spans="1:51" s="1" customFormat="1" x14ac:dyDescent="0.35">
      <c r="A31" s="54" t="s">
        <v>67</v>
      </c>
      <c r="B31" s="41"/>
      <c r="C31" s="28"/>
      <c r="D31" s="11">
        <f>D30</f>
        <v>0</v>
      </c>
      <c r="E31" s="11">
        <f>D31+E30</f>
        <v>0</v>
      </c>
      <c r="F31" s="11">
        <f t="shared" ref="F31:AY31" si="11">E31+F30</f>
        <v>0</v>
      </c>
      <c r="G31" s="11">
        <f t="shared" si="11"/>
        <v>0</v>
      </c>
      <c r="H31" s="11">
        <f t="shared" si="11"/>
        <v>0</v>
      </c>
      <c r="I31" s="11">
        <f t="shared" si="11"/>
        <v>0</v>
      </c>
      <c r="J31" s="11">
        <f t="shared" si="11"/>
        <v>0</v>
      </c>
      <c r="K31" s="11">
        <f t="shared" si="11"/>
        <v>0</v>
      </c>
      <c r="L31" s="11">
        <f t="shared" si="11"/>
        <v>0</v>
      </c>
      <c r="M31" s="11">
        <f t="shared" si="11"/>
        <v>552000</v>
      </c>
      <c r="N31" s="11">
        <f t="shared" si="11"/>
        <v>552000</v>
      </c>
      <c r="O31" s="20">
        <f t="shared" si="11"/>
        <v>552000</v>
      </c>
      <c r="P31" s="11">
        <f t="shared" si="11"/>
        <v>552000</v>
      </c>
      <c r="Q31" s="11">
        <f t="shared" si="11"/>
        <v>552000</v>
      </c>
      <c r="R31" s="11">
        <f t="shared" si="11"/>
        <v>552000</v>
      </c>
      <c r="S31" s="11">
        <f t="shared" si="11"/>
        <v>552000</v>
      </c>
      <c r="T31" s="11">
        <f t="shared" si="11"/>
        <v>552000</v>
      </c>
      <c r="U31" s="11">
        <f t="shared" si="11"/>
        <v>552000</v>
      </c>
      <c r="V31" s="11">
        <f t="shared" si="11"/>
        <v>552000</v>
      </c>
      <c r="W31" s="11">
        <f t="shared" si="11"/>
        <v>552000</v>
      </c>
      <c r="X31" s="11">
        <f t="shared" si="11"/>
        <v>552000</v>
      </c>
      <c r="Y31" s="11">
        <f t="shared" si="11"/>
        <v>552000</v>
      </c>
      <c r="Z31" s="11">
        <f t="shared" si="11"/>
        <v>552000</v>
      </c>
      <c r="AA31" s="20">
        <f t="shared" si="11"/>
        <v>552000</v>
      </c>
      <c r="AB31" s="11">
        <f t="shared" si="11"/>
        <v>552000</v>
      </c>
      <c r="AC31" s="11">
        <f t="shared" si="11"/>
        <v>552000</v>
      </c>
      <c r="AD31" s="11">
        <f t="shared" si="11"/>
        <v>552000</v>
      </c>
      <c r="AE31" s="11">
        <f t="shared" si="11"/>
        <v>552000</v>
      </c>
      <c r="AF31" s="11">
        <f t="shared" si="11"/>
        <v>552000</v>
      </c>
      <c r="AG31" s="11">
        <f t="shared" si="11"/>
        <v>552000</v>
      </c>
      <c r="AH31" s="11">
        <f t="shared" si="11"/>
        <v>552000</v>
      </c>
      <c r="AI31" s="11">
        <f t="shared" si="11"/>
        <v>552000</v>
      </c>
      <c r="AJ31" s="11">
        <f t="shared" si="11"/>
        <v>552000</v>
      </c>
      <c r="AK31" s="11">
        <f t="shared" si="11"/>
        <v>552000</v>
      </c>
      <c r="AL31" s="11">
        <f t="shared" si="11"/>
        <v>552000</v>
      </c>
      <c r="AM31" s="20">
        <f t="shared" si="11"/>
        <v>552000</v>
      </c>
      <c r="AN31" s="11">
        <f t="shared" si="11"/>
        <v>552000</v>
      </c>
      <c r="AO31" s="11">
        <f t="shared" si="11"/>
        <v>552000</v>
      </c>
      <c r="AP31" s="11">
        <f t="shared" si="11"/>
        <v>552000</v>
      </c>
      <c r="AQ31" s="11">
        <f t="shared" si="11"/>
        <v>552000</v>
      </c>
      <c r="AR31" s="11">
        <f t="shared" si="11"/>
        <v>552000</v>
      </c>
      <c r="AS31" s="11">
        <f t="shared" si="11"/>
        <v>552000</v>
      </c>
      <c r="AT31" s="11">
        <f t="shared" si="11"/>
        <v>552000</v>
      </c>
      <c r="AU31" s="11">
        <f t="shared" si="11"/>
        <v>552000</v>
      </c>
      <c r="AV31" s="11">
        <f t="shared" si="11"/>
        <v>552000</v>
      </c>
      <c r="AW31" s="11">
        <f t="shared" si="11"/>
        <v>552000</v>
      </c>
      <c r="AX31" s="11">
        <f t="shared" si="11"/>
        <v>552000</v>
      </c>
      <c r="AY31" s="20">
        <f t="shared" si="11"/>
        <v>552000</v>
      </c>
    </row>
    <row r="32" spans="1:51" s="1" customFormat="1" x14ac:dyDescent="0.35">
      <c r="A32" s="1" t="s">
        <v>68</v>
      </c>
      <c r="B32" s="42"/>
      <c r="C32" s="29">
        <f>SUM(D32:AY32)</f>
        <v>358800</v>
      </c>
      <c r="D32" s="43">
        <f>(D31/$B$8)/12</f>
        <v>0</v>
      </c>
      <c r="E32" s="43">
        <f t="shared" ref="E32:O32" si="12">(E31/$B$8)/12</f>
        <v>0</v>
      </c>
      <c r="F32" s="43">
        <f t="shared" si="12"/>
        <v>0</v>
      </c>
      <c r="G32" s="43">
        <f t="shared" si="12"/>
        <v>0</v>
      </c>
      <c r="H32" s="43">
        <f t="shared" si="12"/>
        <v>0</v>
      </c>
      <c r="I32" s="43">
        <f t="shared" si="12"/>
        <v>0</v>
      </c>
      <c r="J32" s="43">
        <f t="shared" si="12"/>
        <v>0</v>
      </c>
      <c r="K32" s="43">
        <f t="shared" si="12"/>
        <v>0</v>
      </c>
      <c r="L32" s="43">
        <f t="shared" si="12"/>
        <v>0</v>
      </c>
      <c r="M32" s="43">
        <f t="shared" si="12"/>
        <v>9200</v>
      </c>
      <c r="N32" s="43">
        <f t="shared" si="12"/>
        <v>9200</v>
      </c>
      <c r="O32" s="45">
        <f t="shared" si="12"/>
        <v>9200</v>
      </c>
      <c r="P32" s="43">
        <f t="shared" ref="P32" si="13">(P31/$B$8)/12</f>
        <v>9200</v>
      </c>
      <c r="Q32" s="43">
        <f t="shared" ref="Q32" si="14">(Q31/$B$8)/12</f>
        <v>9200</v>
      </c>
      <c r="R32" s="43">
        <f t="shared" ref="R32" si="15">(R31/$B$8)/12</f>
        <v>9200</v>
      </c>
      <c r="S32" s="43">
        <f t="shared" ref="S32" si="16">(S31/$B$8)/12</f>
        <v>9200</v>
      </c>
      <c r="T32" s="43">
        <f t="shared" ref="T32" si="17">(T31/$B$8)/12</f>
        <v>9200</v>
      </c>
      <c r="U32" s="43">
        <f t="shared" ref="U32" si="18">(U31/$B$8)/12</f>
        <v>9200</v>
      </c>
      <c r="V32" s="43">
        <f t="shared" ref="V32" si="19">(V31/$B$8)/12</f>
        <v>9200</v>
      </c>
      <c r="W32" s="43">
        <f t="shared" ref="W32" si="20">(W31/$B$8)/12</f>
        <v>9200</v>
      </c>
      <c r="X32" s="43">
        <f t="shared" ref="X32" si="21">(X31/$B$8)/12</f>
        <v>9200</v>
      </c>
      <c r="Y32" s="43">
        <f t="shared" ref="Y32" si="22">(Y31/$B$8)/12</f>
        <v>9200</v>
      </c>
      <c r="Z32" s="43">
        <f t="shared" ref="Z32" si="23">(Z31/$B$8)/12</f>
        <v>9200</v>
      </c>
      <c r="AA32" s="45">
        <f t="shared" ref="AA32" si="24">(AA31/$B$8)/12</f>
        <v>9200</v>
      </c>
      <c r="AB32" s="43">
        <f t="shared" ref="AB32" si="25">(AB31/$B$8)/12</f>
        <v>9200</v>
      </c>
      <c r="AC32" s="43">
        <f t="shared" ref="AC32" si="26">(AC31/$B$8)/12</f>
        <v>9200</v>
      </c>
      <c r="AD32" s="43">
        <f t="shared" ref="AD32" si="27">(AD31/$B$8)/12</f>
        <v>9200</v>
      </c>
      <c r="AE32" s="43">
        <f t="shared" ref="AE32" si="28">(AE31/$B$8)/12</f>
        <v>9200</v>
      </c>
      <c r="AF32" s="43">
        <f t="shared" ref="AF32" si="29">(AF31/$B$8)/12</f>
        <v>9200</v>
      </c>
      <c r="AG32" s="43">
        <f t="shared" ref="AG32" si="30">(AG31/$B$8)/12</f>
        <v>9200</v>
      </c>
      <c r="AH32" s="43">
        <f t="shared" ref="AH32" si="31">(AH31/$B$8)/12</f>
        <v>9200</v>
      </c>
      <c r="AI32" s="43">
        <f t="shared" ref="AI32" si="32">(AI31/$B$8)/12</f>
        <v>9200</v>
      </c>
      <c r="AJ32" s="43">
        <f t="shared" ref="AJ32" si="33">(AJ31/$B$8)/12</f>
        <v>9200</v>
      </c>
      <c r="AK32" s="43">
        <f t="shared" ref="AK32" si="34">(AK31/$B$8)/12</f>
        <v>9200</v>
      </c>
      <c r="AL32" s="43">
        <f t="shared" ref="AL32" si="35">(AL31/$B$8)/12</f>
        <v>9200</v>
      </c>
      <c r="AM32" s="45">
        <f t="shared" ref="AM32" si="36">(AM31/$B$8)/12</f>
        <v>9200</v>
      </c>
      <c r="AN32" s="43">
        <f t="shared" ref="AN32" si="37">(AN31/$B$8)/12</f>
        <v>9200</v>
      </c>
      <c r="AO32" s="43">
        <f t="shared" ref="AO32" si="38">(AO31/$B$8)/12</f>
        <v>9200</v>
      </c>
      <c r="AP32" s="43">
        <f t="shared" ref="AP32" si="39">(AP31/$B$8)/12</f>
        <v>9200</v>
      </c>
      <c r="AQ32" s="43">
        <f t="shared" ref="AQ32" si="40">(AQ31/$B$8)/12</f>
        <v>9200</v>
      </c>
      <c r="AR32" s="43">
        <f t="shared" ref="AR32" si="41">(AR31/$B$8)/12</f>
        <v>9200</v>
      </c>
      <c r="AS32" s="43">
        <f t="shared" ref="AS32" si="42">(AS31/$B$8)/12</f>
        <v>9200</v>
      </c>
      <c r="AT32" s="43">
        <f t="shared" ref="AT32" si="43">(AT31/$B$8)/12</f>
        <v>9200</v>
      </c>
      <c r="AU32" s="43">
        <f t="shared" ref="AU32" si="44">(AU31/$B$8)/12</f>
        <v>9200</v>
      </c>
      <c r="AV32" s="43">
        <f t="shared" ref="AV32" si="45">(AV31/$B$8)/12</f>
        <v>9200</v>
      </c>
      <c r="AW32" s="43">
        <f t="shared" ref="AW32" si="46">(AW31/$B$8)/12</f>
        <v>9200</v>
      </c>
      <c r="AX32" s="43">
        <f t="shared" ref="AX32" si="47">(AX31/$B$8)/12</f>
        <v>9200</v>
      </c>
      <c r="AY32" s="45">
        <f t="shared" ref="AY32" si="48">(AY31/$B$8)/12</f>
        <v>9200</v>
      </c>
    </row>
    <row r="33" spans="1:51" x14ac:dyDescent="0.35">
      <c r="C33" s="2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16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16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16"/>
    </row>
    <row r="34" spans="1:51" x14ac:dyDescent="0.35">
      <c r="A34" s="6" t="s">
        <v>62</v>
      </c>
      <c r="C34" s="2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6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16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16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16"/>
    </row>
    <row r="35" spans="1:51" x14ac:dyDescent="0.35">
      <c r="A35" t="s">
        <v>90</v>
      </c>
      <c r="B35" s="12">
        <f>C32</f>
        <v>358800</v>
      </c>
      <c r="C35" s="29">
        <f>SUM(D35:AY35)</f>
        <v>358800</v>
      </c>
      <c r="D35" s="22">
        <f t="shared" ref="D35:AA35" si="49">D32</f>
        <v>0</v>
      </c>
      <c r="E35" s="22">
        <f t="shared" si="49"/>
        <v>0</v>
      </c>
      <c r="F35" s="22">
        <f t="shared" si="49"/>
        <v>0</v>
      </c>
      <c r="G35" s="22">
        <f t="shared" si="49"/>
        <v>0</v>
      </c>
      <c r="H35" s="22">
        <f t="shared" si="49"/>
        <v>0</v>
      </c>
      <c r="I35" s="22">
        <f t="shared" si="49"/>
        <v>0</v>
      </c>
      <c r="J35" s="22">
        <f t="shared" si="49"/>
        <v>0</v>
      </c>
      <c r="K35" s="22">
        <f t="shared" si="49"/>
        <v>0</v>
      </c>
      <c r="L35" s="22">
        <f t="shared" si="49"/>
        <v>0</v>
      </c>
      <c r="M35" s="22">
        <f>M32</f>
        <v>9200</v>
      </c>
      <c r="N35" s="22">
        <f t="shared" si="49"/>
        <v>9200</v>
      </c>
      <c r="O35" s="23">
        <f t="shared" si="49"/>
        <v>9200</v>
      </c>
      <c r="P35" s="22">
        <f t="shared" si="49"/>
        <v>9200</v>
      </c>
      <c r="Q35" s="22">
        <f t="shared" si="49"/>
        <v>9200</v>
      </c>
      <c r="R35" s="22">
        <f t="shared" si="49"/>
        <v>9200</v>
      </c>
      <c r="S35" s="22">
        <f t="shared" si="49"/>
        <v>9200</v>
      </c>
      <c r="T35" s="22">
        <f t="shared" si="49"/>
        <v>9200</v>
      </c>
      <c r="U35" s="22">
        <f t="shared" si="49"/>
        <v>9200</v>
      </c>
      <c r="V35" s="22">
        <f t="shared" si="49"/>
        <v>9200</v>
      </c>
      <c r="W35" s="22">
        <f t="shared" si="49"/>
        <v>9200</v>
      </c>
      <c r="X35" s="22">
        <f t="shared" si="49"/>
        <v>9200</v>
      </c>
      <c r="Y35" s="22">
        <f t="shared" si="49"/>
        <v>9200</v>
      </c>
      <c r="Z35" s="22">
        <f t="shared" si="49"/>
        <v>9200</v>
      </c>
      <c r="AA35" s="23">
        <f t="shared" si="49"/>
        <v>9200</v>
      </c>
      <c r="AB35" s="22">
        <f>IF((SUM($D$35:AA35)&gt;405000),0,AB32)</f>
        <v>9200</v>
      </c>
      <c r="AC35" s="22">
        <f>IF((SUM($D$35:AB35)&gt;405000),0,AC32)</f>
        <v>9200</v>
      </c>
      <c r="AD35" s="22">
        <f>IF((SUM($D$35:AC35)&gt;405000),0,AD32)</f>
        <v>9200</v>
      </c>
      <c r="AE35" s="22">
        <f>IF((SUM($D$35:AD35)&gt;405000),0,AE32)</f>
        <v>9200</v>
      </c>
      <c r="AF35" s="22">
        <f>IF((SUM($D$35:AE35)&gt;405000),0,AF32)</f>
        <v>9200</v>
      </c>
      <c r="AG35" s="22">
        <f>IF((SUM($D$35:AF35)&gt;405000),0,AG32)</f>
        <v>9200</v>
      </c>
      <c r="AH35" s="22">
        <f>IF((SUM($D$35:AG35)&gt;405000),0,AH32)</f>
        <v>9200</v>
      </c>
      <c r="AI35" s="22">
        <f>IF((SUM($D$35:AH35)&gt;405000),0,AI32)</f>
        <v>9200</v>
      </c>
      <c r="AJ35" s="22">
        <f>IF((SUM($D$35:AI35)&gt;405000),0,AJ32)</f>
        <v>9200</v>
      </c>
      <c r="AK35" s="22">
        <f>IF((SUM($D$35:AJ35)&gt;405000),0,AK32)</f>
        <v>9200</v>
      </c>
      <c r="AL35" s="22">
        <f>IF((SUM($D$35:AK35)&gt;405000),0,AL32)</f>
        <v>9200</v>
      </c>
      <c r="AM35" s="23">
        <f>IF((SUM($D$35:AL35)&gt;405000),0,AM32)</f>
        <v>9200</v>
      </c>
      <c r="AN35" s="22">
        <f>IF((SUM($D$35:AM35)&gt;405000),0,AN32)</f>
        <v>9200</v>
      </c>
      <c r="AO35" s="22">
        <f>IF((SUM($D$35:AN35)&gt;405000),0,AO32)</f>
        <v>9200</v>
      </c>
      <c r="AP35" s="22">
        <f>IF((SUM($D$35:AO35)&gt;405000),0,AP32)</f>
        <v>9200</v>
      </c>
      <c r="AQ35" s="22">
        <f>IF((SUM($D$35:AP35)&gt;405000),0,AQ32)</f>
        <v>9200</v>
      </c>
      <c r="AR35" s="22">
        <f>IF((SUM($D$35:AQ35)&gt;405000),0,AR32)</f>
        <v>9200</v>
      </c>
      <c r="AS35" s="22">
        <f>IF((SUM($D$35:AR35)&gt;405000),0,AS32)</f>
        <v>9200</v>
      </c>
      <c r="AT35" s="22">
        <f>IF((SUM($D$35:AS35)&gt;405000),0,AT32)</f>
        <v>9200</v>
      </c>
      <c r="AU35" s="22">
        <f>IF((SUM($D$35:AT35)&gt;405000),0,AU32)</f>
        <v>9200</v>
      </c>
      <c r="AV35" s="22">
        <f>IF((SUM($D$35:AU35)&gt;405000),0,AV32)</f>
        <v>9200</v>
      </c>
      <c r="AW35" s="22">
        <f>IF((SUM($D$35:AV35)&gt;405000),0,AW32)</f>
        <v>9200</v>
      </c>
      <c r="AX35" s="22">
        <f>IF((SUM($D$35:AW35)&gt;405000),0,AX32)</f>
        <v>9200</v>
      </c>
      <c r="AY35" s="23">
        <f>IF((SUM($D$35:AX35)&gt;405000),0,AY32)</f>
        <v>9200</v>
      </c>
    </row>
    <row r="36" spans="1:51" x14ac:dyDescent="0.35">
      <c r="B36" s="13"/>
      <c r="C36" s="48">
        <f t="shared" ref="C36:C42" si="50">SUM(D36:AY36)</f>
        <v>1.0000000000000007</v>
      </c>
      <c r="D36" s="26">
        <f>1/48</f>
        <v>2.0833333333333332E-2</v>
      </c>
      <c r="E36" s="26">
        <f t="shared" ref="E36:AY38" si="51">1/48</f>
        <v>2.0833333333333332E-2</v>
      </c>
      <c r="F36" s="26">
        <f t="shared" si="51"/>
        <v>2.0833333333333332E-2</v>
      </c>
      <c r="G36" s="26">
        <f t="shared" si="51"/>
        <v>2.0833333333333332E-2</v>
      </c>
      <c r="H36" s="26">
        <f t="shared" si="51"/>
        <v>2.0833333333333332E-2</v>
      </c>
      <c r="I36" s="26">
        <f t="shared" si="51"/>
        <v>2.0833333333333332E-2</v>
      </c>
      <c r="J36" s="26">
        <f t="shared" si="51"/>
        <v>2.0833333333333332E-2</v>
      </c>
      <c r="K36" s="26">
        <f t="shared" si="51"/>
        <v>2.0833333333333332E-2</v>
      </c>
      <c r="L36" s="26">
        <f t="shared" si="51"/>
        <v>2.0833333333333332E-2</v>
      </c>
      <c r="M36" s="26">
        <f t="shared" si="51"/>
        <v>2.0833333333333332E-2</v>
      </c>
      <c r="N36" s="26">
        <f t="shared" si="51"/>
        <v>2.0833333333333332E-2</v>
      </c>
      <c r="O36" s="25">
        <f t="shared" si="51"/>
        <v>2.0833333333333332E-2</v>
      </c>
      <c r="P36" s="26">
        <f>1/48</f>
        <v>2.0833333333333332E-2</v>
      </c>
      <c r="Q36" s="26">
        <f t="shared" si="51"/>
        <v>2.0833333333333332E-2</v>
      </c>
      <c r="R36" s="26">
        <f t="shared" si="51"/>
        <v>2.0833333333333332E-2</v>
      </c>
      <c r="S36" s="26">
        <f t="shared" si="51"/>
        <v>2.0833333333333332E-2</v>
      </c>
      <c r="T36" s="26">
        <f t="shared" si="51"/>
        <v>2.0833333333333332E-2</v>
      </c>
      <c r="U36" s="26">
        <f t="shared" si="51"/>
        <v>2.0833333333333332E-2</v>
      </c>
      <c r="V36" s="26">
        <f t="shared" si="51"/>
        <v>2.0833333333333332E-2</v>
      </c>
      <c r="W36" s="26">
        <f t="shared" si="51"/>
        <v>2.0833333333333332E-2</v>
      </c>
      <c r="X36" s="26">
        <f t="shared" si="51"/>
        <v>2.0833333333333332E-2</v>
      </c>
      <c r="Y36" s="26">
        <f t="shared" si="51"/>
        <v>2.0833333333333332E-2</v>
      </c>
      <c r="Z36" s="26">
        <f t="shared" si="51"/>
        <v>2.0833333333333332E-2</v>
      </c>
      <c r="AA36" s="25">
        <f t="shared" si="51"/>
        <v>2.0833333333333332E-2</v>
      </c>
      <c r="AB36" s="26">
        <f>1/48</f>
        <v>2.0833333333333332E-2</v>
      </c>
      <c r="AC36" s="26">
        <f t="shared" si="51"/>
        <v>2.0833333333333332E-2</v>
      </c>
      <c r="AD36" s="26">
        <f t="shared" si="51"/>
        <v>2.0833333333333332E-2</v>
      </c>
      <c r="AE36" s="26">
        <f t="shared" si="51"/>
        <v>2.0833333333333332E-2</v>
      </c>
      <c r="AF36" s="26">
        <f t="shared" si="51"/>
        <v>2.0833333333333332E-2</v>
      </c>
      <c r="AG36" s="26">
        <f t="shared" si="51"/>
        <v>2.0833333333333332E-2</v>
      </c>
      <c r="AH36" s="26">
        <f t="shared" si="51"/>
        <v>2.0833333333333332E-2</v>
      </c>
      <c r="AI36" s="26">
        <f t="shared" si="51"/>
        <v>2.0833333333333332E-2</v>
      </c>
      <c r="AJ36" s="26">
        <f t="shared" si="51"/>
        <v>2.0833333333333332E-2</v>
      </c>
      <c r="AK36" s="26">
        <f t="shared" si="51"/>
        <v>2.0833333333333332E-2</v>
      </c>
      <c r="AL36" s="26">
        <f t="shared" si="51"/>
        <v>2.0833333333333332E-2</v>
      </c>
      <c r="AM36" s="25">
        <f t="shared" si="51"/>
        <v>2.0833333333333332E-2</v>
      </c>
      <c r="AN36" s="26">
        <f>1/48</f>
        <v>2.0833333333333332E-2</v>
      </c>
      <c r="AO36" s="26">
        <f t="shared" si="51"/>
        <v>2.0833333333333332E-2</v>
      </c>
      <c r="AP36" s="26">
        <f t="shared" si="51"/>
        <v>2.0833333333333332E-2</v>
      </c>
      <c r="AQ36" s="26">
        <f t="shared" si="51"/>
        <v>2.0833333333333332E-2</v>
      </c>
      <c r="AR36" s="26">
        <f t="shared" si="51"/>
        <v>2.0833333333333332E-2</v>
      </c>
      <c r="AS36" s="26">
        <f t="shared" si="51"/>
        <v>2.0833333333333332E-2</v>
      </c>
      <c r="AT36" s="26">
        <f t="shared" si="51"/>
        <v>2.0833333333333332E-2</v>
      </c>
      <c r="AU36" s="26">
        <f t="shared" si="51"/>
        <v>2.0833333333333332E-2</v>
      </c>
      <c r="AV36" s="26">
        <f t="shared" si="51"/>
        <v>2.0833333333333332E-2</v>
      </c>
      <c r="AW36" s="26">
        <f t="shared" si="51"/>
        <v>2.0833333333333332E-2</v>
      </c>
      <c r="AX36" s="26">
        <f t="shared" si="51"/>
        <v>2.0833333333333332E-2</v>
      </c>
      <c r="AY36" s="25">
        <f t="shared" si="51"/>
        <v>2.0833333333333332E-2</v>
      </c>
    </row>
    <row r="37" spans="1:51" x14ac:dyDescent="0.35">
      <c r="A37" t="s">
        <v>7</v>
      </c>
      <c r="B37" s="12">
        <v>49500</v>
      </c>
      <c r="C37" s="29">
        <f t="shared" si="50"/>
        <v>49500</v>
      </c>
      <c r="D37" s="22">
        <f>$B$37*D36</f>
        <v>1031.25</v>
      </c>
      <c r="E37" s="22">
        <f>$B$37*E36</f>
        <v>1031.25</v>
      </c>
      <c r="F37" s="22">
        <f t="shared" ref="F37:P37" si="52">$B$37*F36</f>
        <v>1031.25</v>
      </c>
      <c r="G37" s="22">
        <f t="shared" si="52"/>
        <v>1031.25</v>
      </c>
      <c r="H37" s="22">
        <f t="shared" si="52"/>
        <v>1031.25</v>
      </c>
      <c r="I37" s="22">
        <f t="shared" si="52"/>
        <v>1031.25</v>
      </c>
      <c r="J37" s="22">
        <f t="shared" si="52"/>
        <v>1031.25</v>
      </c>
      <c r="K37" s="22">
        <f t="shared" si="52"/>
        <v>1031.25</v>
      </c>
      <c r="L37" s="22">
        <f t="shared" si="52"/>
        <v>1031.25</v>
      </c>
      <c r="M37" s="22">
        <f t="shared" si="52"/>
        <v>1031.25</v>
      </c>
      <c r="N37" s="22">
        <f t="shared" si="52"/>
        <v>1031.25</v>
      </c>
      <c r="O37" s="23">
        <f t="shared" si="52"/>
        <v>1031.25</v>
      </c>
      <c r="P37" s="22">
        <f t="shared" si="52"/>
        <v>1031.25</v>
      </c>
      <c r="Q37" s="22">
        <f t="shared" ref="Q37" si="53">$B$37*Q36</f>
        <v>1031.25</v>
      </c>
      <c r="R37" s="22">
        <f t="shared" ref="R37" si="54">$B$37*R36</f>
        <v>1031.25</v>
      </c>
      <c r="S37" s="22">
        <f t="shared" ref="S37" si="55">$B$37*S36</f>
        <v>1031.25</v>
      </c>
      <c r="T37" s="22">
        <f t="shared" ref="T37" si="56">$B$37*T36</f>
        <v>1031.25</v>
      </c>
      <c r="U37" s="22">
        <f t="shared" ref="U37" si="57">$B$37*U36</f>
        <v>1031.25</v>
      </c>
      <c r="V37" s="22">
        <f t="shared" ref="V37" si="58">$B$37*V36</f>
        <v>1031.25</v>
      </c>
      <c r="W37" s="22">
        <f t="shared" ref="W37" si="59">$B$37*W36</f>
        <v>1031.25</v>
      </c>
      <c r="X37" s="22">
        <f t="shared" ref="X37" si="60">$B$37*X36</f>
        <v>1031.25</v>
      </c>
      <c r="Y37" s="22">
        <f t="shared" ref="Y37" si="61">$B$37*Y36</f>
        <v>1031.25</v>
      </c>
      <c r="Z37" s="22">
        <f t="shared" ref="Z37" si="62">$B$37*Z36</f>
        <v>1031.25</v>
      </c>
      <c r="AA37" s="23">
        <f t="shared" ref="AA37:AB37" si="63">$B$37*AA36</f>
        <v>1031.25</v>
      </c>
      <c r="AB37" s="22">
        <f t="shared" si="63"/>
        <v>1031.25</v>
      </c>
      <c r="AC37" s="22">
        <f t="shared" ref="AC37" si="64">$B$37*AC36</f>
        <v>1031.25</v>
      </c>
      <c r="AD37" s="22">
        <f t="shared" ref="AD37" si="65">$B$37*AD36</f>
        <v>1031.25</v>
      </c>
      <c r="AE37" s="22">
        <f t="shared" ref="AE37" si="66">$B$37*AE36</f>
        <v>1031.25</v>
      </c>
      <c r="AF37" s="22">
        <f t="shared" ref="AF37" si="67">$B$37*AF36</f>
        <v>1031.25</v>
      </c>
      <c r="AG37" s="22">
        <f t="shared" ref="AG37" si="68">$B$37*AG36</f>
        <v>1031.25</v>
      </c>
      <c r="AH37" s="22">
        <f t="shared" ref="AH37" si="69">$B$37*AH36</f>
        <v>1031.25</v>
      </c>
      <c r="AI37" s="22">
        <f t="shared" ref="AI37" si="70">$B$37*AI36</f>
        <v>1031.25</v>
      </c>
      <c r="AJ37" s="22">
        <f t="shared" ref="AJ37" si="71">$B$37*AJ36</f>
        <v>1031.25</v>
      </c>
      <c r="AK37" s="22">
        <f t="shared" ref="AK37" si="72">$B$37*AK36</f>
        <v>1031.25</v>
      </c>
      <c r="AL37" s="22">
        <f t="shared" ref="AL37" si="73">$B$37*AL36</f>
        <v>1031.25</v>
      </c>
      <c r="AM37" s="23">
        <f t="shared" ref="AM37:AN37" si="74">$B$37*AM36</f>
        <v>1031.25</v>
      </c>
      <c r="AN37" s="22">
        <f t="shared" si="74"/>
        <v>1031.25</v>
      </c>
      <c r="AO37" s="22">
        <f t="shared" ref="AO37" si="75">$B$37*AO36</f>
        <v>1031.25</v>
      </c>
      <c r="AP37" s="22">
        <f t="shared" ref="AP37" si="76">$B$37*AP36</f>
        <v>1031.25</v>
      </c>
      <c r="AQ37" s="22">
        <f t="shared" ref="AQ37" si="77">$B$37*AQ36</f>
        <v>1031.25</v>
      </c>
      <c r="AR37" s="22">
        <f t="shared" ref="AR37" si="78">$B$37*AR36</f>
        <v>1031.25</v>
      </c>
      <c r="AS37" s="22">
        <f t="shared" ref="AS37" si="79">$B$37*AS36</f>
        <v>1031.25</v>
      </c>
      <c r="AT37" s="22">
        <f t="shared" ref="AT37" si="80">$B$37*AT36</f>
        <v>1031.25</v>
      </c>
      <c r="AU37" s="22">
        <f t="shared" ref="AU37" si="81">$B$37*AU36</f>
        <v>1031.25</v>
      </c>
      <c r="AV37" s="22">
        <f t="shared" ref="AV37" si="82">$B$37*AV36</f>
        <v>1031.25</v>
      </c>
      <c r="AW37" s="22">
        <f t="shared" ref="AW37" si="83">$B$37*AW36</f>
        <v>1031.25</v>
      </c>
      <c r="AX37" s="22">
        <f t="shared" ref="AX37" si="84">$B$37*AX36</f>
        <v>1031.25</v>
      </c>
      <c r="AY37" s="23">
        <f t="shared" ref="AY37" si="85">$B$37*AY36</f>
        <v>1031.25</v>
      </c>
    </row>
    <row r="38" spans="1:51" x14ac:dyDescent="0.35">
      <c r="B38" s="13"/>
      <c r="C38" s="48">
        <f t="shared" si="50"/>
        <v>1.0000000000000007</v>
      </c>
      <c r="D38" s="26">
        <f>1/48</f>
        <v>2.0833333333333332E-2</v>
      </c>
      <c r="E38" s="24">
        <f t="shared" si="51"/>
        <v>2.0833333333333332E-2</v>
      </c>
      <c r="F38" s="24">
        <f t="shared" si="51"/>
        <v>2.0833333333333332E-2</v>
      </c>
      <c r="G38" s="24">
        <f t="shared" si="51"/>
        <v>2.0833333333333332E-2</v>
      </c>
      <c r="H38" s="24">
        <f t="shared" si="51"/>
        <v>2.0833333333333332E-2</v>
      </c>
      <c r="I38" s="24">
        <f t="shared" si="51"/>
        <v>2.0833333333333332E-2</v>
      </c>
      <c r="J38" s="24">
        <f t="shared" si="51"/>
        <v>2.0833333333333332E-2</v>
      </c>
      <c r="K38" s="24">
        <f t="shared" si="51"/>
        <v>2.0833333333333332E-2</v>
      </c>
      <c r="L38" s="24">
        <f t="shared" si="51"/>
        <v>2.0833333333333332E-2</v>
      </c>
      <c r="M38" s="24">
        <f t="shared" si="51"/>
        <v>2.0833333333333332E-2</v>
      </c>
      <c r="N38" s="24">
        <f t="shared" si="51"/>
        <v>2.0833333333333332E-2</v>
      </c>
      <c r="O38" s="25">
        <f t="shared" si="51"/>
        <v>2.0833333333333332E-2</v>
      </c>
      <c r="P38" s="24">
        <f>1/48</f>
        <v>2.0833333333333332E-2</v>
      </c>
      <c r="Q38" s="24">
        <f t="shared" si="51"/>
        <v>2.0833333333333332E-2</v>
      </c>
      <c r="R38" s="24">
        <f t="shared" si="51"/>
        <v>2.0833333333333332E-2</v>
      </c>
      <c r="S38" s="24">
        <f t="shared" si="51"/>
        <v>2.0833333333333332E-2</v>
      </c>
      <c r="T38" s="24">
        <f t="shared" si="51"/>
        <v>2.0833333333333332E-2</v>
      </c>
      <c r="U38" s="24">
        <f t="shared" si="51"/>
        <v>2.0833333333333332E-2</v>
      </c>
      <c r="V38" s="24">
        <f t="shared" si="51"/>
        <v>2.0833333333333332E-2</v>
      </c>
      <c r="W38" s="24">
        <f t="shared" si="51"/>
        <v>2.0833333333333332E-2</v>
      </c>
      <c r="X38" s="24">
        <f t="shared" si="51"/>
        <v>2.0833333333333332E-2</v>
      </c>
      <c r="Y38" s="24">
        <f t="shared" si="51"/>
        <v>2.0833333333333332E-2</v>
      </c>
      <c r="Z38" s="24">
        <f t="shared" si="51"/>
        <v>2.0833333333333332E-2</v>
      </c>
      <c r="AA38" s="25">
        <f t="shared" si="51"/>
        <v>2.0833333333333332E-2</v>
      </c>
      <c r="AB38" s="24">
        <f>1/48</f>
        <v>2.0833333333333332E-2</v>
      </c>
      <c r="AC38" s="24">
        <f t="shared" si="51"/>
        <v>2.0833333333333332E-2</v>
      </c>
      <c r="AD38" s="24">
        <f t="shared" si="51"/>
        <v>2.0833333333333332E-2</v>
      </c>
      <c r="AE38" s="24">
        <f t="shared" si="51"/>
        <v>2.0833333333333332E-2</v>
      </c>
      <c r="AF38" s="24">
        <f t="shared" si="51"/>
        <v>2.0833333333333332E-2</v>
      </c>
      <c r="AG38" s="24">
        <f t="shared" si="51"/>
        <v>2.0833333333333332E-2</v>
      </c>
      <c r="AH38" s="24">
        <f t="shared" si="51"/>
        <v>2.0833333333333332E-2</v>
      </c>
      <c r="AI38" s="24">
        <f t="shared" si="51"/>
        <v>2.0833333333333332E-2</v>
      </c>
      <c r="AJ38" s="24">
        <f t="shared" si="51"/>
        <v>2.0833333333333332E-2</v>
      </c>
      <c r="AK38" s="24">
        <f t="shared" si="51"/>
        <v>2.0833333333333332E-2</v>
      </c>
      <c r="AL38" s="24">
        <f t="shared" si="51"/>
        <v>2.0833333333333332E-2</v>
      </c>
      <c r="AM38" s="25">
        <f t="shared" si="51"/>
        <v>2.0833333333333332E-2</v>
      </c>
      <c r="AN38" s="24">
        <f>1/48</f>
        <v>2.0833333333333332E-2</v>
      </c>
      <c r="AO38" s="24">
        <f t="shared" si="51"/>
        <v>2.0833333333333332E-2</v>
      </c>
      <c r="AP38" s="24">
        <f t="shared" si="51"/>
        <v>2.0833333333333332E-2</v>
      </c>
      <c r="AQ38" s="24">
        <f t="shared" si="51"/>
        <v>2.0833333333333332E-2</v>
      </c>
      <c r="AR38" s="24">
        <f t="shared" si="51"/>
        <v>2.0833333333333332E-2</v>
      </c>
      <c r="AS38" s="24">
        <f t="shared" si="51"/>
        <v>2.0833333333333332E-2</v>
      </c>
      <c r="AT38" s="24">
        <f t="shared" si="51"/>
        <v>2.0833333333333332E-2</v>
      </c>
      <c r="AU38" s="24">
        <f t="shared" si="51"/>
        <v>2.0833333333333332E-2</v>
      </c>
      <c r="AV38" s="24">
        <f t="shared" si="51"/>
        <v>2.0833333333333332E-2</v>
      </c>
      <c r="AW38" s="24">
        <f t="shared" si="51"/>
        <v>2.0833333333333332E-2</v>
      </c>
      <c r="AX38" s="24">
        <f t="shared" si="51"/>
        <v>2.0833333333333332E-2</v>
      </c>
      <c r="AY38" s="25">
        <f t="shared" si="51"/>
        <v>2.0833333333333332E-2</v>
      </c>
    </row>
    <row r="39" spans="1:51" x14ac:dyDescent="0.35">
      <c r="A39" t="s">
        <v>8</v>
      </c>
      <c r="B39" s="12">
        <v>12000</v>
      </c>
      <c r="C39" s="29">
        <f t="shared" si="50"/>
        <v>12000</v>
      </c>
      <c r="D39" s="22">
        <f>$B$39*D38</f>
        <v>250</v>
      </c>
      <c r="E39" s="21">
        <f t="shared" ref="E39:AY39" si="86">$B$39*E38</f>
        <v>250</v>
      </c>
      <c r="F39" s="21">
        <f t="shared" si="86"/>
        <v>250</v>
      </c>
      <c r="G39" s="21">
        <f t="shared" si="86"/>
        <v>250</v>
      </c>
      <c r="H39" s="21">
        <f t="shared" si="86"/>
        <v>250</v>
      </c>
      <c r="I39" s="21">
        <f t="shared" si="86"/>
        <v>250</v>
      </c>
      <c r="J39" s="21">
        <f t="shared" si="86"/>
        <v>250</v>
      </c>
      <c r="K39" s="21">
        <f t="shared" si="86"/>
        <v>250</v>
      </c>
      <c r="L39" s="21">
        <f t="shared" si="86"/>
        <v>250</v>
      </c>
      <c r="M39" s="21">
        <f t="shared" si="86"/>
        <v>250</v>
      </c>
      <c r="N39" s="21">
        <f t="shared" si="86"/>
        <v>250</v>
      </c>
      <c r="O39" s="23">
        <f t="shared" si="86"/>
        <v>250</v>
      </c>
      <c r="P39" s="22">
        <f t="shared" si="86"/>
        <v>250</v>
      </c>
      <c r="Q39" s="21">
        <f t="shared" si="86"/>
        <v>250</v>
      </c>
      <c r="R39" s="21">
        <f t="shared" si="86"/>
        <v>250</v>
      </c>
      <c r="S39" s="21">
        <f t="shared" si="86"/>
        <v>250</v>
      </c>
      <c r="T39" s="21">
        <f t="shared" si="86"/>
        <v>250</v>
      </c>
      <c r="U39" s="21">
        <f t="shared" si="86"/>
        <v>250</v>
      </c>
      <c r="V39" s="21">
        <f t="shared" si="86"/>
        <v>250</v>
      </c>
      <c r="W39" s="21">
        <f t="shared" si="86"/>
        <v>250</v>
      </c>
      <c r="X39" s="21">
        <f t="shared" si="86"/>
        <v>250</v>
      </c>
      <c r="Y39" s="21">
        <f t="shared" si="86"/>
        <v>250</v>
      </c>
      <c r="Z39" s="21">
        <f t="shared" si="86"/>
        <v>250</v>
      </c>
      <c r="AA39" s="23">
        <f t="shared" si="86"/>
        <v>250</v>
      </c>
      <c r="AB39" s="22">
        <f t="shared" si="86"/>
        <v>250</v>
      </c>
      <c r="AC39" s="21">
        <f t="shared" si="86"/>
        <v>250</v>
      </c>
      <c r="AD39" s="21">
        <f t="shared" si="86"/>
        <v>250</v>
      </c>
      <c r="AE39" s="21">
        <f t="shared" si="86"/>
        <v>250</v>
      </c>
      <c r="AF39" s="21">
        <f t="shared" si="86"/>
        <v>250</v>
      </c>
      <c r="AG39" s="21">
        <f t="shared" si="86"/>
        <v>250</v>
      </c>
      <c r="AH39" s="21">
        <f t="shared" si="86"/>
        <v>250</v>
      </c>
      <c r="AI39" s="21">
        <f t="shared" si="86"/>
        <v>250</v>
      </c>
      <c r="AJ39" s="21">
        <f t="shared" si="86"/>
        <v>250</v>
      </c>
      <c r="AK39" s="21">
        <f t="shared" si="86"/>
        <v>250</v>
      </c>
      <c r="AL39" s="21">
        <f t="shared" si="86"/>
        <v>250</v>
      </c>
      <c r="AM39" s="23">
        <f t="shared" si="86"/>
        <v>250</v>
      </c>
      <c r="AN39" s="22">
        <f t="shared" si="86"/>
        <v>250</v>
      </c>
      <c r="AO39" s="21">
        <f t="shared" si="86"/>
        <v>250</v>
      </c>
      <c r="AP39" s="21">
        <f t="shared" si="86"/>
        <v>250</v>
      </c>
      <c r="AQ39" s="21">
        <f t="shared" si="86"/>
        <v>250</v>
      </c>
      <c r="AR39" s="21">
        <f t="shared" si="86"/>
        <v>250</v>
      </c>
      <c r="AS39" s="21">
        <f t="shared" si="86"/>
        <v>250</v>
      </c>
      <c r="AT39" s="21">
        <f t="shared" si="86"/>
        <v>250</v>
      </c>
      <c r="AU39" s="21">
        <f t="shared" si="86"/>
        <v>250</v>
      </c>
      <c r="AV39" s="21">
        <f t="shared" si="86"/>
        <v>250</v>
      </c>
      <c r="AW39" s="21">
        <f t="shared" si="86"/>
        <v>250</v>
      </c>
      <c r="AX39" s="21">
        <f t="shared" si="86"/>
        <v>250</v>
      </c>
      <c r="AY39" s="23">
        <f t="shared" si="86"/>
        <v>250</v>
      </c>
    </row>
    <row r="40" spans="1:51" x14ac:dyDescent="0.35">
      <c r="B40" s="13"/>
      <c r="C40" s="48">
        <f t="shared" si="50"/>
        <v>1.0000000000000007</v>
      </c>
      <c r="D40" s="26">
        <f>1/48</f>
        <v>2.0833333333333332E-2</v>
      </c>
      <c r="E40" s="24">
        <f t="shared" ref="E40:AY40" si="87">1/48</f>
        <v>2.0833333333333332E-2</v>
      </c>
      <c r="F40" s="24">
        <f t="shared" si="87"/>
        <v>2.0833333333333332E-2</v>
      </c>
      <c r="G40" s="24">
        <f t="shared" si="87"/>
        <v>2.0833333333333332E-2</v>
      </c>
      <c r="H40" s="24">
        <f t="shared" si="87"/>
        <v>2.0833333333333332E-2</v>
      </c>
      <c r="I40" s="24">
        <f t="shared" si="87"/>
        <v>2.0833333333333332E-2</v>
      </c>
      <c r="J40" s="24">
        <f t="shared" si="87"/>
        <v>2.0833333333333332E-2</v>
      </c>
      <c r="K40" s="24">
        <f t="shared" si="87"/>
        <v>2.0833333333333332E-2</v>
      </c>
      <c r="L40" s="24">
        <f t="shared" si="87"/>
        <v>2.0833333333333332E-2</v>
      </c>
      <c r="M40" s="24">
        <f t="shared" si="87"/>
        <v>2.0833333333333332E-2</v>
      </c>
      <c r="N40" s="24">
        <f t="shared" si="87"/>
        <v>2.0833333333333332E-2</v>
      </c>
      <c r="O40" s="25">
        <f t="shared" si="87"/>
        <v>2.0833333333333332E-2</v>
      </c>
      <c r="P40" s="24">
        <f>1/48</f>
        <v>2.0833333333333332E-2</v>
      </c>
      <c r="Q40" s="24">
        <f t="shared" si="87"/>
        <v>2.0833333333333332E-2</v>
      </c>
      <c r="R40" s="24">
        <f t="shared" si="87"/>
        <v>2.0833333333333332E-2</v>
      </c>
      <c r="S40" s="24">
        <f t="shared" si="87"/>
        <v>2.0833333333333332E-2</v>
      </c>
      <c r="T40" s="24">
        <f t="shared" si="87"/>
        <v>2.0833333333333332E-2</v>
      </c>
      <c r="U40" s="24">
        <f t="shared" si="87"/>
        <v>2.0833333333333332E-2</v>
      </c>
      <c r="V40" s="24">
        <f t="shared" si="87"/>
        <v>2.0833333333333332E-2</v>
      </c>
      <c r="W40" s="24">
        <f t="shared" si="87"/>
        <v>2.0833333333333332E-2</v>
      </c>
      <c r="X40" s="24">
        <f t="shared" si="87"/>
        <v>2.0833333333333332E-2</v>
      </c>
      <c r="Y40" s="24">
        <f t="shared" si="87"/>
        <v>2.0833333333333332E-2</v>
      </c>
      <c r="Z40" s="24">
        <f t="shared" si="87"/>
        <v>2.0833333333333332E-2</v>
      </c>
      <c r="AA40" s="25">
        <f t="shared" si="87"/>
        <v>2.0833333333333332E-2</v>
      </c>
      <c r="AB40" s="24">
        <f>1/48</f>
        <v>2.0833333333333332E-2</v>
      </c>
      <c r="AC40" s="24">
        <f t="shared" si="87"/>
        <v>2.0833333333333332E-2</v>
      </c>
      <c r="AD40" s="24">
        <f t="shared" si="87"/>
        <v>2.0833333333333332E-2</v>
      </c>
      <c r="AE40" s="24">
        <f t="shared" si="87"/>
        <v>2.0833333333333332E-2</v>
      </c>
      <c r="AF40" s="24">
        <f t="shared" si="87"/>
        <v>2.0833333333333332E-2</v>
      </c>
      <c r="AG40" s="24">
        <f t="shared" si="87"/>
        <v>2.0833333333333332E-2</v>
      </c>
      <c r="AH40" s="24">
        <f t="shared" si="87"/>
        <v>2.0833333333333332E-2</v>
      </c>
      <c r="AI40" s="24">
        <f t="shared" si="87"/>
        <v>2.0833333333333332E-2</v>
      </c>
      <c r="AJ40" s="24">
        <f t="shared" si="87"/>
        <v>2.0833333333333332E-2</v>
      </c>
      <c r="AK40" s="24">
        <f t="shared" si="87"/>
        <v>2.0833333333333332E-2</v>
      </c>
      <c r="AL40" s="24">
        <f t="shared" si="87"/>
        <v>2.0833333333333332E-2</v>
      </c>
      <c r="AM40" s="25">
        <f t="shared" si="87"/>
        <v>2.0833333333333332E-2</v>
      </c>
      <c r="AN40" s="24">
        <f>1/48</f>
        <v>2.0833333333333332E-2</v>
      </c>
      <c r="AO40" s="24">
        <f t="shared" si="87"/>
        <v>2.0833333333333332E-2</v>
      </c>
      <c r="AP40" s="24">
        <f t="shared" si="87"/>
        <v>2.0833333333333332E-2</v>
      </c>
      <c r="AQ40" s="24">
        <f t="shared" si="87"/>
        <v>2.0833333333333332E-2</v>
      </c>
      <c r="AR40" s="24">
        <f t="shared" si="87"/>
        <v>2.0833333333333332E-2</v>
      </c>
      <c r="AS40" s="24">
        <f t="shared" si="87"/>
        <v>2.0833333333333332E-2</v>
      </c>
      <c r="AT40" s="24">
        <f t="shared" si="87"/>
        <v>2.0833333333333332E-2</v>
      </c>
      <c r="AU40" s="24">
        <f t="shared" si="87"/>
        <v>2.0833333333333332E-2</v>
      </c>
      <c r="AV40" s="24">
        <f t="shared" si="87"/>
        <v>2.0833333333333332E-2</v>
      </c>
      <c r="AW40" s="24">
        <f t="shared" si="87"/>
        <v>2.0833333333333332E-2</v>
      </c>
      <c r="AX40" s="24">
        <f t="shared" si="87"/>
        <v>2.0833333333333332E-2</v>
      </c>
      <c r="AY40" s="25">
        <f t="shared" si="87"/>
        <v>2.0833333333333332E-2</v>
      </c>
    </row>
    <row r="41" spans="1:51" x14ac:dyDescent="0.35">
      <c r="A41" t="s">
        <v>9</v>
      </c>
      <c r="B41" s="12">
        <v>0</v>
      </c>
      <c r="C41" s="29">
        <f t="shared" si="50"/>
        <v>0</v>
      </c>
      <c r="D41" s="22">
        <f>$B$41*D40</f>
        <v>0</v>
      </c>
      <c r="E41" s="21">
        <f t="shared" ref="E41:AY41" si="88">$B$41*E40</f>
        <v>0</v>
      </c>
      <c r="F41" s="21">
        <f t="shared" si="88"/>
        <v>0</v>
      </c>
      <c r="G41" s="21">
        <f t="shared" si="88"/>
        <v>0</v>
      </c>
      <c r="H41" s="21">
        <f t="shared" si="88"/>
        <v>0</v>
      </c>
      <c r="I41" s="21">
        <f t="shared" si="88"/>
        <v>0</v>
      </c>
      <c r="J41" s="21">
        <f t="shared" si="88"/>
        <v>0</v>
      </c>
      <c r="K41" s="21">
        <f t="shared" si="88"/>
        <v>0</v>
      </c>
      <c r="L41" s="21">
        <f t="shared" si="88"/>
        <v>0</v>
      </c>
      <c r="M41" s="21">
        <f t="shared" si="88"/>
        <v>0</v>
      </c>
      <c r="N41" s="21">
        <f t="shared" si="88"/>
        <v>0</v>
      </c>
      <c r="O41" s="23">
        <f t="shared" si="88"/>
        <v>0</v>
      </c>
      <c r="P41" s="22">
        <f t="shared" si="88"/>
        <v>0</v>
      </c>
      <c r="Q41" s="21">
        <f t="shared" si="88"/>
        <v>0</v>
      </c>
      <c r="R41" s="21">
        <f t="shared" si="88"/>
        <v>0</v>
      </c>
      <c r="S41" s="21">
        <f t="shared" si="88"/>
        <v>0</v>
      </c>
      <c r="T41" s="21">
        <f t="shared" si="88"/>
        <v>0</v>
      </c>
      <c r="U41" s="21">
        <f t="shared" si="88"/>
        <v>0</v>
      </c>
      <c r="V41" s="21">
        <f t="shared" si="88"/>
        <v>0</v>
      </c>
      <c r="W41" s="21">
        <f t="shared" si="88"/>
        <v>0</v>
      </c>
      <c r="X41" s="21">
        <f t="shared" si="88"/>
        <v>0</v>
      </c>
      <c r="Y41" s="21">
        <f t="shared" si="88"/>
        <v>0</v>
      </c>
      <c r="Z41" s="21">
        <f t="shared" si="88"/>
        <v>0</v>
      </c>
      <c r="AA41" s="23">
        <f t="shared" si="88"/>
        <v>0</v>
      </c>
      <c r="AB41" s="22">
        <f t="shared" si="88"/>
        <v>0</v>
      </c>
      <c r="AC41" s="21">
        <f t="shared" si="88"/>
        <v>0</v>
      </c>
      <c r="AD41" s="21">
        <f t="shared" si="88"/>
        <v>0</v>
      </c>
      <c r="AE41" s="21">
        <f t="shared" si="88"/>
        <v>0</v>
      </c>
      <c r="AF41" s="21">
        <f t="shared" si="88"/>
        <v>0</v>
      </c>
      <c r="AG41" s="21">
        <f t="shared" si="88"/>
        <v>0</v>
      </c>
      <c r="AH41" s="21">
        <f t="shared" si="88"/>
        <v>0</v>
      </c>
      <c r="AI41" s="21">
        <f t="shared" si="88"/>
        <v>0</v>
      </c>
      <c r="AJ41" s="21">
        <f t="shared" si="88"/>
        <v>0</v>
      </c>
      <c r="AK41" s="21">
        <f t="shared" si="88"/>
        <v>0</v>
      </c>
      <c r="AL41" s="21">
        <f t="shared" si="88"/>
        <v>0</v>
      </c>
      <c r="AM41" s="23">
        <f t="shared" si="88"/>
        <v>0</v>
      </c>
      <c r="AN41" s="22">
        <f t="shared" si="88"/>
        <v>0</v>
      </c>
      <c r="AO41" s="21">
        <f t="shared" si="88"/>
        <v>0</v>
      </c>
      <c r="AP41" s="21">
        <f t="shared" si="88"/>
        <v>0</v>
      </c>
      <c r="AQ41" s="21">
        <f t="shared" si="88"/>
        <v>0</v>
      </c>
      <c r="AR41" s="21">
        <f t="shared" si="88"/>
        <v>0</v>
      </c>
      <c r="AS41" s="21">
        <f t="shared" si="88"/>
        <v>0</v>
      </c>
      <c r="AT41" s="21">
        <f t="shared" si="88"/>
        <v>0</v>
      </c>
      <c r="AU41" s="21">
        <f t="shared" si="88"/>
        <v>0</v>
      </c>
      <c r="AV41" s="21">
        <f t="shared" si="88"/>
        <v>0</v>
      </c>
      <c r="AW41" s="21">
        <f t="shared" si="88"/>
        <v>0</v>
      </c>
      <c r="AX41" s="21">
        <f t="shared" si="88"/>
        <v>0</v>
      </c>
      <c r="AY41" s="23">
        <f t="shared" si="88"/>
        <v>0</v>
      </c>
    </row>
    <row r="42" spans="1:51" x14ac:dyDescent="0.35">
      <c r="B42" s="13"/>
      <c r="C42" s="48">
        <f t="shared" si="50"/>
        <v>1.0000000000000007</v>
      </c>
      <c r="D42" s="26">
        <f>1/48</f>
        <v>2.0833333333333332E-2</v>
      </c>
      <c r="E42" s="24">
        <f t="shared" ref="E42:AY42" si="89">1/48</f>
        <v>2.0833333333333332E-2</v>
      </c>
      <c r="F42" s="24">
        <f t="shared" si="89"/>
        <v>2.0833333333333332E-2</v>
      </c>
      <c r="G42" s="24">
        <f t="shared" si="89"/>
        <v>2.0833333333333332E-2</v>
      </c>
      <c r="H42" s="24">
        <f t="shared" si="89"/>
        <v>2.0833333333333332E-2</v>
      </c>
      <c r="I42" s="24">
        <f t="shared" si="89"/>
        <v>2.0833333333333332E-2</v>
      </c>
      <c r="J42" s="24">
        <f t="shared" si="89"/>
        <v>2.0833333333333332E-2</v>
      </c>
      <c r="K42" s="24">
        <f t="shared" si="89"/>
        <v>2.0833333333333332E-2</v>
      </c>
      <c r="L42" s="24">
        <f t="shared" si="89"/>
        <v>2.0833333333333332E-2</v>
      </c>
      <c r="M42" s="24">
        <f t="shared" si="89"/>
        <v>2.0833333333333332E-2</v>
      </c>
      <c r="N42" s="24">
        <f t="shared" si="89"/>
        <v>2.0833333333333332E-2</v>
      </c>
      <c r="O42" s="25">
        <f t="shared" si="89"/>
        <v>2.0833333333333332E-2</v>
      </c>
      <c r="P42" s="24">
        <f>1/48</f>
        <v>2.0833333333333332E-2</v>
      </c>
      <c r="Q42" s="24">
        <f t="shared" si="89"/>
        <v>2.0833333333333332E-2</v>
      </c>
      <c r="R42" s="24">
        <f t="shared" si="89"/>
        <v>2.0833333333333332E-2</v>
      </c>
      <c r="S42" s="24">
        <f t="shared" si="89"/>
        <v>2.0833333333333332E-2</v>
      </c>
      <c r="T42" s="24">
        <f t="shared" si="89"/>
        <v>2.0833333333333332E-2</v>
      </c>
      <c r="U42" s="24">
        <f t="shared" si="89"/>
        <v>2.0833333333333332E-2</v>
      </c>
      <c r="V42" s="24">
        <f t="shared" si="89"/>
        <v>2.0833333333333332E-2</v>
      </c>
      <c r="W42" s="24">
        <f t="shared" si="89"/>
        <v>2.0833333333333332E-2</v>
      </c>
      <c r="X42" s="24">
        <f t="shared" si="89"/>
        <v>2.0833333333333332E-2</v>
      </c>
      <c r="Y42" s="24">
        <f t="shared" si="89"/>
        <v>2.0833333333333332E-2</v>
      </c>
      <c r="Z42" s="24">
        <f t="shared" si="89"/>
        <v>2.0833333333333332E-2</v>
      </c>
      <c r="AA42" s="25">
        <f t="shared" si="89"/>
        <v>2.0833333333333332E-2</v>
      </c>
      <c r="AB42" s="24">
        <f>1/48</f>
        <v>2.0833333333333332E-2</v>
      </c>
      <c r="AC42" s="24">
        <f t="shared" si="89"/>
        <v>2.0833333333333332E-2</v>
      </c>
      <c r="AD42" s="24">
        <f t="shared" si="89"/>
        <v>2.0833333333333332E-2</v>
      </c>
      <c r="AE42" s="24">
        <f t="shared" si="89"/>
        <v>2.0833333333333332E-2</v>
      </c>
      <c r="AF42" s="24">
        <f t="shared" si="89"/>
        <v>2.0833333333333332E-2</v>
      </c>
      <c r="AG42" s="24">
        <f t="shared" si="89"/>
        <v>2.0833333333333332E-2</v>
      </c>
      <c r="AH42" s="24">
        <f t="shared" si="89"/>
        <v>2.0833333333333332E-2</v>
      </c>
      <c r="AI42" s="24">
        <f t="shared" si="89"/>
        <v>2.0833333333333332E-2</v>
      </c>
      <c r="AJ42" s="24">
        <f t="shared" si="89"/>
        <v>2.0833333333333332E-2</v>
      </c>
      <c r="AK42" s="24">
        <f t="shared" si="89"/>
        <v>2.0833333333333332E-2</v>
      </c>
      <c r="AL42" s="24">
        <f t="shared" si="89"/>
        <v>2.0833333333333332E-2</v>
      </c>
      <c r="AM42" s="25">
        <f t="shared" si="89"/>
        <v>2.0833333333333332E-2</v>
      </c>
      <c r="AN42" s="24">
        <f>1/48</f>
        <v>2.0833333333333332E-2</v>
      </c>
      <c r="AO42" s="24">
        <f t="shared" si="89"/>
        <v>2.0833333333333332E-2</v>
      </c>
      <c r="AP42" s="24">
        <f t="shared" si="89"/>
        <v>2.0833333333333332E-2</v>
      </c>
      <c r="AQ42" s="24">
        <f t="shared" si="89"/>
        <v>2.0833333333333332E-2</v>
      </c>
      <c r="AR42" s="24">
        <f t="shared" si="89"/>
        <v>2.0833333333333332E-2</v>
      </c>
      <c r="AS42" s="24">
        <f t="shared" si="89"/>
        <v>2.0833333333333332E-2</v>
      </c>
      <c r="AT42" s="24">
        <f t="shared" si="89"/>
        <v>2.0833333333333332E-2</v>
      </c>
      <c r="AU42" s="24">
        <f t="shared" si="89"/>
        <v>2.0833333333333332E-2</v>
      </c>
      <c r="AV42" s="24">
        <f t="shared" si="89"/>
        <v>2.0833333333333332E-2</v>
      </c>
      <c r="AW42" s="24">
        <f t="shared" si="89"/>
        <v>2.0833333333333332E-2</v>
      </c>
      <c r="AX42" s="24">
        <f t="shared" si="89"/>
        <v>2.0833333333333332E-2</v>
      </c>
      <c r="AY42" s="25">
        <f t="shared" si="89"/>
        <v>2.0833333333333332E-2</v>
      </c>
    </row>
    <row r="43" spans="1:51" ht="15" thickBot="1" x14ac:dyDescent="0.4">
      <c r="A43" t="s">
        <v>10</v>
      </c>
      <c r="B43" s="30">
        <f>(B35+B37+B39)*0.25</f>
        <v>105075</v>
      </c>
      <c r="C43" s="31">
        <f>SUM(D43:AY43)</f>
        <v>105075</v>
      </c>
      <c r="D43" s="32">
        <f>$B$43*D42</f>
        <v>2189.0625</v>
      </c>
      <c r="E43" s="33">
        <f t="shared" ref="E43:AY43" si="90">$B$43*E42</f>
        <v>2189.0625</v>
      </c>
      <c r="F43" s="33">
        <f t="shared" si="90"/>
        <v>2189.0625</v>
      </c>
      <c r="G43" s="33">
        <f t="shared" si="90"/>
        <v>2189.0625</v>
      </c>
      <c r="H43" s="33">
        <f t="shared" si="90"/>
        <v>2189.0625</v>
      </c>
      <c r="I43" s="33">
        <f t="shared" si="90"/>
        <v>2189.0625</v>
      </c>
      <c r="J43" s="33">
        <f t="shared" si="90"/>
        <v>2189.0625</v>
      </c>
      <c r="K43" s="33">
        <f t="shared" si="90"/>
        <v>2189.0625</v>
      </c>
      <c r="L43" s="33">
        <f t="shared" si="90"/>
        <v>2189.0625</v>
      </c>
      <c r="M43" s="33">
        <f t="shared" si="90"/>
        <v>2189.0625</v>
      </c>
      <c r="N43" s="33">
        <f t="shared" si="90"/>
        <v>2189.0625</v>
      </c>
      <c r="O43" s="34">
        <f t="shared" si="90"/>
        <v>2189.0625</v>
      </c>
      <c r="P43" s="32">
        <f t="shared" si="90"/>
        <v>2189.0625</v>
      </c>
      <c r="Q43" s="33">
        <f t="shared" si="90"/>
        <v>2189.0625</v>
      </c>
      <c r="R43" s="33">
        <f t="shared" si="90"/>
        <v>2189.0625</v>
      </c>
      <c r="S43" s="33">
        <f t="shared" si="90"/>
        <v>2189.0625</v>
      </c>
      <c r="T43" s="33">
        <f t="shared" si="90"/>
        <v>2189.0625</v>
      </c>
      <c r="U43" s="33">
        <f t="shared" si="90"/>
        <v>2189.0625</v>
      </c>
      <c r="V43" s="33">
        <f t="shared" si="90"/>
        <v>2189.0625</v>
      </c>
      <c r="W43" s="33">
        <f t="shared" si="90"/>
        <v>2189.0625</v>
      </c>
      <c r="X43" s="33">
        <f t="shared" si="90"/>
        <v>2189.0625</v>
      </c>
      <c r="Y43" s="33">
        <f t="shared" si="90"/>
        <v>2189.0625</v>
      </c>
      <c r="Z43" s="33">
        <f t="shared" si="90"/>
        <v>2189.0625</v>
      </c>
      <c r="AA43" s="34">
        <f t="shared" si="90"/>
        <v>2189.0625</v>
      </c>
      <c r="AB43" s="32">
        <f t="shared" si="90"/>
        <v>2189.0625</v>
      </c>
      <c r="AC43" s="33">
        <f t="shared" si="90"/>
        <v>2189.0625</v>
      </c>
      <c r="AD43" s="33">
        <f t="shared" si="90"/>
        <v>2189.0625</v>
      </c>
      <c r="AE43" s="33">
        <f t="shared" si="90"/>
        <v>2189.0625</v>
      </c>
      <c r="AF43" s="33">
        <f t="shared" si="90"/>
        <v>2189.0625</v>
      </c>
      <c r="AG43" s="33">
        <f t="shared" si="90"/>
        <v>2189.0625</v>
      </c>
      <c r="AH43" s="33">
        <f t="shared" si="90"/>
        <v>2189.0625</v>
      </c>
      <c r="AI43" s="33">
        <f t="shared" si="90"/>
        <v>2189.0625</v>
      </c>
      <c r="AJ43" s="33">
        <f t="shared" si="90"/>
        <v>2189.0625</v>
      </c>
      <c r="AK43" s="33">
        <f t="shared" si="90"/>
        <v>2189.0625</v>
      </c>
      <c r="AL43" s="33">
        <f t="shared" si="90"/>
        <v>2189.0625</v>
      </c>
      <c r="AM43" s="34">
        <f t="shared" si="90"/>
        <v>2189.0625</v>
      </c>
      <c r="AN43" s="32">
        <f t="shared" si="90"/>
        <v>2189.0625</v>
      </c>
      <c r="AO43" s="33">
        <f t="shared" si="90"/>
        <v>2189.0625</v>
      </c>
      <c r="AP43" s="33">
        <f t="shared" si="90"/>
        <v>2189.0625</v>
      </c>
      <c r="AQ43" s="33">
        <f t="shared" si="90"/>
        <v>2189.0625</v>
      </c>
      <c r="AR43" s="33">
        <f t="shared" si="90"/>
        <v>2189.0625</v>
      </c>
      <c r="AS43" s="33">
        <f t="shared" si="90"/>
        <v>2189.0625</v>
      </c>
      <c r="AT43" s="33">
        <f t="shared" si="90"/>
        <v>2189.0625</v>
      </c>
      <c r="AU43" s="33">
        <f t="shared" si="90"/>
        <v>2189.0625</v>
      </c>
      <c r="AV43" s="33">
        <f t="shared" si="90"/>
        <v>2189.0625</v>
      </c>
      <c r="AW43" s="33">
        <f t="shared" si="90"/>
        <v>2189.0625</v>
      </c>
      <c r="AX43" s="33">
        <f t="shared" si="90"/>
        <v>2189.0625</v>
      </c>
      <c r="AY43" s="34">
        <f t="shared" si="90"/>
        <v>2189.0625</v>
      </c>
    </row>
    <row r="44" spans="1:51" ht="15" thickTop="1" x14ac:dyDescent="0.35">
      <c r="B44" s="10"/>
      <c r="C44" s="4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44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44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44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44"/>
    </row>
    <row r="45" spans="1:51" s="1" customFormat="1" x14ac:dyDescent="0.35">
      <c r="A45" s="1" t="s">
        <v>64</v>
      </c>
      <c r="B45" s="41"/>
      <c r="C45" s="29">
        <f>SUM(D45:AY45)</f>
        <v>525375</v>
      </c>
      <c r="D45" s="43">
        <f t="shared" ref="D45:AY45" si="91">D37+D39+D35+D41+D43</f>
        <v>3470.3125</v>
      </c>
      <c r="E45" s="43">
        <f t="shared" si="91"/>
        <v>3470.3125</v>
      </c>
      <c r="F45" s="43">
        <f t="shared" si="91"/>
        <v>3470.3125</v>
      </c>
      <c r="G45" s="43">
        <f t="shared" si="91"/>
        <v>3470.3125</v>
      </c>
      <c r="H45" s="43">
        <f t="shared" si="91"/>
        <v>3470.3125</v>
      </c>
      <c r="I45" s="43">
        <f t="shared" si="91"/>
        <v>3470.3125</v>
      </c>
      <c r="J45" s="43">
        <f t="shared" si="91"/>
        <v>3470.3125</v>
      </c>
      <c r="K45" s="43">
        <f t="shared" si="91"/>
        <v>3470.3125</v>
      </c>
      <c r="L45" s="43">
        <f t="shared" si="91"/>
        <v>3470.3125</v>
      </c>
      <c r="M45" s="43">
        <f t="shared" si="91"/>
        <v>12670.3125</v>
      </c>
      <c r="N45" s="43">
        <f t="shared" si="91"/>
        <v>12670.3125</v>
      </c>
      <c r="O45" s="45">
        <f t="shared" si="91"/>
        <v>12670.3125</v>
      </c>
      <c r="P45" s="43">
        <f t="shared" si="91"/>
        <v>12670.3125</v>
      </c>
      <c r="Q45" s="43">
        <f t="shared" si="91"/>
        <v>12670.3125</v>
      </c>
      <c r="R45" s="43">
        <f t="shared" si="91"/>
        <v>12670.3125</v>
      </c>
      <c r="S45" s="43">
        <f t="shared" si="91"/>
        <v>12670.3125</v>
      </c>
      <c r="T45" s="43">
        <f t="shared" si="91"/>
        <v>12670.3125</v>
      </c>
      <c r="U45" s="43">
        <f t="shared" si="91"/>
        <v>12670.3125</v>
      </c>
      <c r="V45" s="43">
        <f t="shared" si="91"/>
        <v>12670.3125</v>
      </c>
      <c r="W45" s="43">
        <f t="shared" si="91"/>
        <v>12670.3125</v>
      </c>
      <c r="X45" s="43">
        <f t="shared" si="91"/>
        <v>12670.3125</v>
      </c>
      <c r="Y45" s="43">
        <f t="shared" si="91"/>
        <v>12670.3125</v>
      </c>
      <c r="Z45" s="43">
        <f t="shared" si="91"/>
        <v>12670.3125</v>
      </c>
      <c r="AA45" s="45">
        <f t="shared" si="91"/>
        <v>12670.3125</v>
      </c>
      <c r="AB45" s="43">
        <f t="shared" si="91"/>
        <v>12670.3125</v>
      </c>
      <c r="AC45" s="43">
        <f t="shared" si="91"/>
        <v>12670.3125</v>
      </c>
      <c r="AD45" s="43">
        <f t="shared" si="91"/>
        <v>12670.3125</v>
      </c>
      <c r="AE45" s="43">
        <f t="shared" si="91"/>
        <v>12670.3125</v>
      </c>
      <c r="AF45" s="43">
        <f t="shared" si="91"/>
        <v>12670.3125</v>
      </c>
      <c r="AG45" s="43">
        <f t="shared" si="91"/>
        <v>12670.3125</v>
      </c>
      <c r="AH45" s="43">
        <f t="shared" si="91"/>
        <v>12670.3125</v>
      </c>
      <c r="AI45" s="43">
        <f t="shared" si="91"/>
        <v>12670.3125</v>
      </c>
      <c r="AJ45" s="43">
        <f t="shared" si="91"/>
        <v>12670.3125</v>
      </c>
      <c r="AK45" s="43">
        <f t="shared" si="91"/>
        <v>12670.3125</v>
      </c>
      <c r="AL45" s="43">
        <f t="shared" si="91"/>
        <v>12670.3125</v>
      </c>
      <c r="AM45" s="45">
        <f t="shared" si="91"/>
        <v>12670.3125</v>
      </c>
      <c r="AN45" s="43">
        <f t="shared" si="91"/>
        <v>12670.3125</v>
      </c>
      <c r="AO45" s="43">
        <f t="shared" si="91"/>
        <v>12670.3125</v>
      </c>
      <c r="AP45" s="43">
        <f t="shared" si="91"/>
        <v>12670.3125</v>
      </c>
      <c r="AQ45" s="43">
        <f t="shared" si="91"/>
        <v>12670.3125</v>
      </c>
      <c r="AR45" s="43">
        <f t="shared" si="91"/>
        <v>12670.3125</v>
      </c>
      <c r="AS45" s="43">
        <f t="shared" si="91"/>
        <v>12670.3125</v>
      </c>
      <c r="AT45" s="43">
        <f t="shared" si="91"/>
        <v>12670.3125</v>
      </c>
      <c r="AU45" s="43">
        <f t="shared" si="91"/>
        <v>12670.3125</v>
      </c>
      <c r="AV45" s="43">
        <f t="shared" si="91"/>
        <v>12670.3125</v>
      </c>
      <c r="AW45" s="43">
        <f t="shared" si="91"/>
        <v>12670.3125</v>
      </c>
      <c r="AX45" s="43">
        <f t="shared" si="91"/>
        <v>12670.3125</v>
      </c>
      <c r="AY45" s="45">
        <f t="shared" si="91"/>
        <v>12670.3125</v>
      </c>
    </row>
    <row r="46" spans="1:51" x14ac:dyDescent="0.35">
      <c r="B46" s="83"/>
      <c r="C46" s="28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20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20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20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20"/>
    </row>
    <row r="47" spans="1:51" x14ac:dyDescent="0.35">
      <c r="A47" s="6" t="s">
        <v>5</v>
      </c>
      <c r="B47" s="10"/>
      <c r="C47" s="28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20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20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20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20"/>
    </row>
    <row r="48" spans="1:51" ht="15" thickBot="1" x14ac:dyDescent="0.4">
      <c r="A48" s="6"/>
      <c r="B48" s="10"/>
      <c r="C48" s="28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20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20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20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20"/>
    </row>
    <row r="49" spans="1:52" ht="15" thickTop="1" x14ac:dyDescent="0.35">
      <c r="A49" t="s">
        <v>76</v>
      </c>
      <c r="B49" s="50">
        <f>C49/$B$5</f>
        <v>0.48</v>
      </c>
      <c r="C49" s="47">
        <f t="shared" ref="C49:C54" si="92">SUM(D49:AY49)</f>
        <v>279900</v>
      </c>
      <c r="D49" s="36">
        <f>48%*$B$5/3</f>
        <v>93300</v>
      </c>
      <c r="E49" s="37"/>
      <c r="F49" s="37"/>
      <c r="G49" s="37"/>
      <c r="H49" s="37"/>
      <c r="I49" s="37">
        <f>48%*$B$5/3</f>
        <v>93300</v>
      </c>
      <c r="J49" s="37"/>
      <c r="K49" s="37"/>
      <c r="L49" s="37"/>
      <c r="M49" s="37"/>
      <c r="N49" s="37"/>
      <c r="O49" s="38">
        <f>48%*$B$5/3</f>
        <v>93300</v>
      </c>
      <c r="P49" s="36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36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8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8"/>
    </row>
    <row r="50" spans="1:52" x14ac:dyDescent="0.35">
      <c r="A50" t="s">
        <v>77</v>
      </c>
      <c r="B50" s="51">
        <f>SUM(C49:C50)/$B$5</f>
        <v>0.59874598070739549</v>
      </c>
      <c r="C50" s="29">
        <f t="shared" si="92"/>
        <v>69243.75</v>
      </c>
      <c r="D50" s="1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9"/>
      <c r="P50" s="18"/>
      <c r="Q50" s="14"/>
      <c r="R50" s="14"/>
      <c r="S50" s="14">
        <f>SUM(D45:O45)</f>
        <v>69243.75</v>
      </c>
      <c r="T50" s="14"/>
      <c r="U50" s="14"/>
      <c r="V50" s="14"/>
      <c r="W50" s="14"/>
      <c r="X50" s="14"/>
      <c r="Y50" s="14"/>
      <c r="Z50" s="14"/>
      <c r="AA50" s="19"/>
      <c r="AB50" s="18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9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9"/>
    </row>
    <row r="51" spans="1:52" x14ac:dyDescent="0.35">
      <c r="A51" t="s">
        <v>78</v>
      </c>
      <c r="B51" s="51">
        <f>SUM(C49:C51)/$B$5</f>
        <v>0.85</v>
      </c>
      <c r="C51" s="29">
        <f>SUM(D51:AY51)</f>
        <v>146512.5</v>
      </c>
      <c r="D51" s="18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9"/>
      <c r="P51" s="18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9"/>
      <c r="AB51" s="18"/>
      <c r="AC51" s="14"/>
      <c r="AD51" s="14"/>
      <c r="AE51" s="14">
        <f>IF(SUM(D45:AA45)&gt;B7,SUM(P45:AA45),B7-SUM(C49:C50))</f>
        <v>146512.5</v>
      </c>
      <c r="AF51" s="14"/>
      <c r="AG51" s="14"/>
      <c r="AH51" s="14"/>
      <c r="AI51" s="14"/>
      <c r="AJ51" s="14"/>
      <c r="AK51" s="14"/>
      <c r="AL51" s="14"/>
      <c r="AM51" s="19"/>
      <c r="AN51" s="18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9"/>
    </row>
    <row r="52" spans="1:52" x14ac:dyDescent="0.35">
      <c r="A52" t="s">
        <v>79</v>
      </c>
      <c r="B52" s="51">
        <f>SUM(C49:C52)/$B$5</f>
        <v>0.85</v>
      </c>
      <c r="C52" s="29">
        <f t="shared" si="92"/>
        <v>0</v>
      </c>
      <c r="D52" s="18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9"/>
      <c r="P52" s="18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9"/>
      <c r="AB52" s="18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9"/>
      <c r="AN52" s="18"/>
      <c r="AO52" s="14"/>
      <c r="AP52" s="14"/>
      <c r="AQ52" s="14">
        <f>IF(SUM(D45:AM45)&gt;B7,SUM(AB45:AM45),B7-SUM(C49:C51))</f>
        <v>0</v>
      </c>
      <c r="AR52" s="14"/>
      <c r="AS52" s="14"/>
      <c r="AT52" s="14"/>
      <c r="AU52" s="14"/>
      <c r="AV52" s="14"/>
      <c r="AW52" s="14"/>
      <c r="AX52" s="14"/>
      <c r="AY52" s="19"/>
    </row>
    <row r="53" spans="1:52" x14ac:dyDescent="0.35">
      <c r="A53" t="s">
        <v>80</v>
      </c>
      <c r="B53" s="51">
        <f>SUM(C49:C53)/$B$5</f>
        <v>0.90096463022508033</v>
      </c>
      <c r="C53" s="29">
        <f t="shared" si="92"/>
        <v>29718.75</v>
      </c>
      <c r="D53" s="74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6"/>
      <c r="P53" s="74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6"/>
      <c r="AB53" s="74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6"/>
      <c r="AN53" s="74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6">
        <f>IF(C45&gt;B5,B5-SUM(C49:C52),C45-SUM(C49:C52))</f>
        <v>29718.75</v>
      </c>
    </row>
    <row r="54" spans="1:52" x14ac:dyDescent="0.35">
      <c r="A54" t="s">
        <v>98</v>
      </c>
      <c r="B54" s="51"/>
      <c r="C54" s="29">
        <f t="shared" si="92"/>
        <v>138000</v>
      </c>
      <c r="D54" s="74">
        <f>IF(D30=0,0,$B$9*$C$30)</f>
        <v>0</v>
      </c>
      <c r="E54" s="75">
        <f t="shared" ref="E54:AY54" si="93">IF(E30=0,0,$B$9*$C$30)</f>
        <v>0</v>
      </c>
      <c r="F54" s="75">
        <f t="shared" si="93"/>
        <v>0</v>
      </c>
      <c r="G54" s="75">
        <f t="shared" si="93"/>
        <v>0</v>
      </c>
      <c r="H54" s="75">
        <f t="shared" si="93"/>
        <v>0</v>
      </c>
      <c r="I54" s="75">
        <f t="shared" si="93"/>
        <v>0</v>
      </c>
      <c r="J54" s="75">
        <f t="shared" si="93"/>
        <v>0</v>
      </c>
      <c r="K54" s="75">
        <f t="shared" si="93"/>
        <v>0</v>
      </c>
      <c r="L54" s="75">
        <f t="shared" si="93"/>
        <v>0</v>
      </c>
      <c r="M54" s="75">
        <f t="shared" si="93"/>
        <v>138000</v>
      </c>
      <c r="N54" s="75">
        <f t="shared" si="93"/>
        <v>0</v>
      </c>
      <c r="O54" s="76">
        <f t="shared" si="93"/>
        <v>0</v>
      </c>
      <c r="P54" s="74">
        <f t="shared" si="93"/>
        <v>0</v>
      </c>
      <c r="Q54" s="75">
        <f t="shared" si="93"/>
        <v>0</v>
      </c>
      <c r="R54" s="75">
        <f t="shared" si="93"/>
        <v>0</v>
      </c>
      <c r="S54" s="75">
        <f t="shared" si="93"/>
        <v>0</v>
      </c>
      <c r="T54" s="75">
        <f t="shared" si="93"/>
        <v>0</v>
      </c>
      <c r="U54" s="75">
        <f t="shared" si="93"/>
        <v>0</v>
      </c>
      <c r="V54" s="75">
        <f t="shared" si="93"/>
        <v>0</v>
      </c>
      <c r="W54" s="75">
        <f t="shared" si="93"/>
        <v>0</v>
      </c>
      <c r="X54" s="75">
        <f t="shared" si="93"/>
        <v>0</v>
      </c>
      <c r="Y54" s="75">
        <f t="shared" si="93"/>
        <v>0</v>
      </c>
      <c r="Z54" s="75">
        <f t="shared" si="93"/>
        <v>0</v>
      </c>
      <c r="AA54" s="76">
        <f t="shared" si="93"/>
        <v>0</v>
      </c>
      <c r="AB54" s="74">
        <f t="shared" si="93"/>
        <v>0</v>
      </c>
      <c r="AC54" s="75">
        <f t="shared" si="93"/>
        <v>0</v>
      </c>
      <c r="AD54" s="75">
        <f t="shared" si="93"/>
        <v>0</v>
      </c>
      <c r="AE54" s="75">
        <f t="shared" si="93"/>
        <v>0</v>
      </c>
      <c r="AF54" s="75">
        <f t="shared" si="93"/>
        <v>0</v>
      </c>
      <c r="AG54" s="75">
        <f t="shared" si="93"/>
        <v>0</v>
      </c>
      <c r="AH54" s="75">
        <f t="shared" si="93"/>
        <v>0</v>
      </c>
      <c r="AI54" s="75">
        <f t="shared" si="93"/>
        <v>0</v>
      </c>
      <c r="AJ54" s="75">
        <f t="shared" si="93"/>
        <v>0</v>
      </c>
      <c r="AK54" s="75">
        <f t="shared" si="93"/>
        <v>0</v>
      </c>
      <c r="AL54" s="75">
        <f t="shared" si="93"/>
        <v>0</v>
      </c>
      <c r="AM54" s="76">
        <f t="shared" si="93"/>
        <v>0</v>
      </c>
      <c r="AN54" s="74">
        <f t="shared" si="93"/>
        <v>0</v>
      </c>
      <c r="AO54" s="75">
        <f t="shared" si="93"/>
        <v>0</v>
      </c>
      <c r="AP54" s="75">
        <f t="shared" si="93"/>
        <v>0</v>
      </c>
      <c r="AQ54" s="75">
        <f t="shared" si="93"/>
        <v>0</v>
      </c>
      <c r="AR54" s="75">
        <f t="shared" si="93"/>
        <v>0</v>
      </c>
      <c r="AS54" s="75">
        <f t="shared" si="93"/>
        <v>0</v>
      </c>
      <c r="AT54" s="75">
        <f t="shared" si="93"/>
        <v>0</v>
      </c>
      <c r="AU54" s="75">
        <f t="shared" si="93"/>
        <v>0</v>
      </c>
      <c r="AV54" s="75">
        <f t="shared" si="93"/>
        <v>0</v>
      </c>
      <c r="AW54" s="75">
        <f t="shared" si="93"/>
        <v>0</v>
      </c>
      <c r="AX54" s="75">
        <f t="shared" si="93"/>
        <v>0</v>
      </c>
      <c r="AY54" s="76">
        <f t="shared" si="93"/>
        <v>0</v>
      </c>
    </row>
    <row r="55" spans="1:52" s="80" customFormat="1" x14ac:dyDescent="0.35">
      <c r="A55" s="80" t="s">
        <v>99</v>
      </c>
      <c r="B55" s="108"/>
      <c r="C55" s="109">
        <f>SUM(D55:AY55)</f>
        <v>0</v>
      </c>
      <c r="D55" s="11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2"/>
      <c r="P55" s="110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  <c r="AB55" s="110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2"/>
      <c r="AN55" s="110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2"/>
    </row>
    <row r="56" spans="1:52" s="102" customFormat="1" ht="15" thickBot="1" x14ac:dyDescent="0.4">
      <c r="A56" s="102" t="s">
        <v>91</v>
      </c>
      <c r="B56" s="103"/>
      <c r="C56" s="104">
        <f>SUM(D56:AY56)</f>
        <v>303225</v>
      </c>
      <c r="D56" s="105">
        <f t="shared" ref="D56:AY56" si="94">(D30/$C$30)*$B$10</f>
        <v>0</v>
      </c>
      <c r="E56" s="106">
        <f t="shared" si="94"/>
        <v>0</v>
      </c>
      <c r="F56" s="106">
        <f t="shared" si="94"/>
        <v>0</v>
      </c>
      <c r="G56" s="106">
        <f t="shared" si="94"/>
        <v>0</v>
      </c>
      <c r="H56" s="106">
        <f t="shared" si="94"/>
        <v>0</v>
      </c>
      <c r="I56" s="106">
        <f t="shared" si="94"/>
        <v>0</v>
      </c>
      <c r="J56" s="106">
        <f t="shared" si="94"/>
        <v>0</v>
      </c>
      <c r="K56" s="106">
        <f t="shared" si="94"/>
        <v>0</v>
      </c>
      <c r="L56" s="106">
        <f t="shared" si="94"/>
        <v>0</v>
      </c>
      <c r="M56" s="106">
        <f t="shared" si="94"/>
        <v>303225</v>
      </c>
      <c r="N56" s="106">
        <f t="shared" si="94"/>
        <v>0</v>
      </c>
      <c r="O56" s="107">
        <f t="shared" si="94"/>
        <v>0</v>
      </c>
      <c r="P56" s="105">
        <f>(P30/$C$30)*$B$10</f>
        <v>0</v>
      </c>
      <c r="Q56" s="106">
        <f t="shared" si="94"/>
        <v>0</v>
      </c>
      <c r="R56" s="106">
        <f t="shared" si="94"/>
        <v>0</v>
      </c>
      <c r="S56" s="106">
        <f t="shared" si="94"/>
        <v>0</v>
      </c>
      <c r="T56" s="106">
        <f t="shared" si="94"/>
        <v>0</v>
      </c>
      <c r="U56" s="106">
        <f t="shared" si="94"/>
        <v>0</v>
      </c>
      <c r="V56" s="106">
        <f t="shared" si="94"/>
        <v>0</v>
      </c>
      <c r="W56" s="106">
        <f t="shared" si="94"/>
        <v>0</v>
      </c>
      <c r="X56" s="106">
        <f t="shared" si="94"/>
        <v>0</v>
      </c>
      <c r="Y56" s="106">
        <f t="shared" si="94"/>
        <v>0</v>
      </c>
      <c r="Z56" s="106">
        <f t="shared" si="94"/>
        <v>0</v>
      </c>
      <c r="AA56" s="107">
        <f t="shared" si="94"/>
        <v>0</v>
      </c>
      <c r="AB56" s="105">
        <f t="shared" si="94"/>
        <v>0</v>
      </c>
      <c r="AC56" s="106">
        <f t="shared" si="94"/>
        <v>0</v>
      </c>
      <c r="AD56" s="106">
        <f t="shared" si="94"/>
        <v>0</v>
      </c>
      <c r="AE56" s="106">
        <f t="shared" si="94"/>
        <v>0</v>
      </c>
      <c r="AF56" s="106">
        <f t="shared" si="94"/>
        <v>0</v>
      </c>
      <c r="AG56" s="106">
        <f t="shared" si="94"/>
        <v>0</v>
      </c>
      <c r="AH56" s="106">
        <f t="shared" si="94"/>
        <v>0</v>
      </c>
      <c r="AI56" s="106">
        <f t="shared" si="94"/>
        <v>0</v>
      </c>
      <c r="AJ56" s="106">
        <f t="shared" si="94"/>
        <v>0</v>
      </c>
      <c r="AK56" s="106">
        <f t="shared" si="94"/>
        <v>0</v>
      </c>
      <c r="AL56" s="106">
        <f t="shared" si="94"/>
        <v>0</v>
      </c>
      <c r="AM56" s="107">
        <f t="shared" si="94"/>
        <v>0</v>
      </c>
      <c r="AN56" s="105">
        <f t="shared" si="94"/>
        <v>0</v>
      </c>
      <c r="AO56" s="106">
        <f t="shared" si="94"/>
        <v>0</v>
      </c>
      <c r="AP56" s="106">
        <f t="shared" si="94"/>
        <v>0</v>
      </c>
      <c r="AQ56" s="106">
        <f t="shared" si="94"/>
        <v>0</v>
      </c>
      <c r="AR56" s="106">
        <f t="shared" si="94"/>
        <v>0</v>
      </c>
      <c r="AS56" s="106">
        <f t="shared" si="94"/>
        <v>0</v>
      </c>
      <c r="AT56" s="106">
        <f t="shared" si="94"/>
        <v>0</v>
      </c>
      <c r="AU56" s="106">
        <f t="shared" si="94"/>
        <v>0</v>
      </c>
      <c r="AV56" s="106">
        <f t="shared" si="94"/>
        <v>0</v>
      </c>
      <c r="AW56" s="106">
        <f t="shared" si="94"/>
        <v>0</v>
      </c>
      <c r="AX56" s="106">
        <f t="shared" si="94"/>
        <v>0</v>
      </c>
      <c r="AY56" s="107">
        <f t="shared" si="94"/>
        <v>0</v>
      </c>
    </row>
    <row r="57" spans="1:52" ht="15" thickTop="1" x14ac:dyDescent="0.35">
      <c r="B57" s="10"/>
      <c r="C57" s="28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20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20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20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20"/>
    </row>
    <row r="58" spans="1:52" s="1" customFormat="1" x14ac:dyDescent="0.35">
      <c r="A58" s="1" t="s">
        <v>11</v>
      </c>
      <c r="B58" s="41"/>
      <c r="C58" s="29">
        <f>SUM(D58:AY58)</f>
        <v>966600</v>
      </c>
      <c r="D58" s="43">
        <f t="shared" ref="D58:AY58" si="95">SUM(D49:D56)</f>
        <v>93300</v>
      </c>
      <c r="E58" s="43">
        <f t="shared" si="95"/>
        <v>0</v>
      </c>
      <c r="F58" s="43">
        <f t="shared" si="95"/>
        <v>0</v>
      </c>
      <c r="G58" s="43">
        <f t="shared" si="95"/>
        <v>0</v>
      </c>
      <c r="H58" s="43">
        <f t="shared" si="95"/>
        <v>0</v>
      </c>
      <c r="I58" s="43">
        <f t="shared" si="95"/>
        <v>93300</v>
      </c>
      <c r="J58" s="43">
        <f t="shared" si="95"/>
        <v>0</v>
      </c>
      <c r="K58" s="43">
        <f t="shared" si="95"/>
        <v>0</v>
      </c>
      <c r="L58" s="43">
        <f t="shared" si="95"/>
        <v>0</v>
      </c>
      <c r="M58" s="43">
        <f t="shared" si="95"/>
        <v>441225</v>
      </c>
      <c r="N58" s="43">
        <f t="shared" si="95"/>
        <v>0</v>
      </c>
      <c r="O58" s="45">
        <f t="shared" si="95"/>
        <v>93300</v>
      </c>
      <c r="P58" s="43">
        <f t="shared" si="95"/>
        <v>0</v>
      </c>
      <c r="Q58" s="43">
        <f t="shared" si="95"/>
        <v>0</v>
      </c>
      <c r="R58" s="43">
        <f t="shared" si="95"/>
        <v>0</v>
      </c>
      <c r="S58" s="43">
        <f t="shared" si="95"/>
        <v>69243.75</v>
      </c>
      <c r="T58" s="43">
        <f t="shared" si="95"/>
        <v>0</v>
      </c>
      <c r="U58" s="43">
        <f t="shared" si="95"/>
        <v>0</v>
      </c>
      <c r="V58" s="43">
        <f t="shared" si="95"/>
        <v>0</v>
      </c>
      <c r="W58" s="43">
        <f t="shared" si="95"/>
        <v>0</v>
      </c>
      <c r="X58" s="43">
        <f t="shared" si="95"/>
        <v>0</v>
      </c>
      <c r="Y58" s="43">
        <f t="shared" si="95"/>
        <v>0</v>
      </c>
      <c r="Z58" s="43">
        <f t="shared" si="95"/>
        <v>0</v>
      </c>
      <c r="AA58" s="45">
        <f t="shared" si="95"/>
        <v>0</v>
      </c>
      <c r="AB58" s="43">
        <f t="shared" si="95"/>
        <v>0</v>
      </c>
      <c r="AC58" s="43">
        <f t="shared" si="95"/>
        <v>0</v>
      </c>
      <c r="AD58" s="43">
        <f t="shared" si="95"/>
        <v>0</v>
      </c>
      <c r="AE58" s="43">
        <f t="shared" si="95"/>
        <v>146512.5</v>
      </c>
      <c r="AF58" s="43">
        <f t="shared" si="95"/>
        <v>0</v>
      </c>
      <c r="AG58" s="43">
        <f t="shared" si="95"/>
        <v>0</v>
      </c>
      <c r="AH58" s="43">
        <f t="shared" si="95"/>
        <v>0</v>
      </c>
      <c r="AI58" s="43">
        <f t="shared" si="95"/>
        <v>0</v>
      </c>
      <c r="AJ58" s="43">
        <f t="shared" si="95"/>
        <v>0</v>
      </c>
      <c r="AK58" s="43">
        <f t="shared" si="95"/>
        <v>0</v>
      </c>
      <c r="AL58" s="43">
        <f t="shared" si="95"/>
        <v>0</v>
      </c>
      <c r="AM58" s="45">
        <f t="shared" si="95"/>
        <v>0</v>
      </c>
      <c r="AN58" s="43">
        <f t="shared" si="95"/>
        <v>0</v>
      </c>
      <c r="AO58" s="43">
        <f t="shared" si="95"/>
        <v>0</v>
      </c>
      <c r="AP58" s="43">
        <f t="shared" si="95"/>
        <v>0</v>
      </c>
      <c r="AQ58" s="43">
        <f t="shared" si="95"/>
        <v>0</v>
      </c>
      <c r="AR58" s="43">
        <f t="shared" si="95"/>
        <v>0</v>
      </c>
      <c r="AS58" s="43">
        <f t="shared" si="95"/>
        <v>0</v>
      </c>
      <c r="AT58" s="43">
        <f t="shared" si="95"/>
        <v>0</v>
      </c>
      <c r="AU58" s="43">
        <f t="shared" si="95"/>
        <v>0</v>
      </c>
      <c r="AV58" s="43">
        <f t="shared" si="95"/>
        <v>0</v>
      </c>
      <c r="AW58" s="43">
        <f t="shared" si="95"/>
        <v>0</v>
      </c>
      <c r="AX58" s="43">
        <f t="shared" si="95"/>
        <v>0</v>
      </c>
      <c r="AY58" s="45">
        <f t="shared" si="95"/>
        <v>29718.75</v>
      </c>
    </row>
    <row r="59" spans="1:52" x14ac:dyDescent="0.35">
      <c r="A59" s="10"/>
      <c r="B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</row>
    <row r="60" spans="1:52" x14ac:dyDescent="0.35">
      <c r="A60" s="10"/>
      <c r="B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</row>
    <row r="61" spans="1:52" x14ac:dyDescent="0.35">
      <c r="A61" s="10"/>
      <c r="B61" s="1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</row>
    <row r="62" spans="1:52" x14ac:dyDescent="0.35">
      <c r="A62" s="10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0"/>
    </row>
    <row r="63" spans="1:52" x14ac:dyDescent="0.35">
      <c r="A63" s="10"/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0"/>
    </row>
    <row r="64" spans="1:5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3:14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3:14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3:14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3:14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</sheetData>
  <mergeCells count="1">
    <mergeCell ref="B14:C14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006B-8572-4F1D-8AE8-1462B0AC77EA}">
  <dimension ref="B2:H11"/>
  <sheetViews>
    <sheetView showGridLines="0" topLeftCell="B1" workbookViewId="0">
      <selection activeCell="C6" sqref="C6"/>
    </sheetView>
  </sheetViews>
  <sheetFormatPr defaultRowHeight="14.5" x14ac:dyDescent="0.35"/>
  <cols>
    <col min="2" max="2" width="18.6328125" bestFit="1" customWidth="1"/>
    <col min="3" max="3" width="11.6328125" customWidth="1"/>
    <col min="4" max="4" width="1.6328125" customWidth="1"/>
    <col min="5" max="5" width="11.6328125" customWidth="1"/>
    <col min="6" max="6" width="7.6328125" customWidth="1"/>
    <col min="7" max="7" width="11.6328125" customWidth="1"/>
    <col min="8" max="8" width="7.6328125" customWidth="1"/>
  </cols>
  <sheetData>
    <row r="2" spans="2:8" x14ac:dyDescent="0.35">
      <c r="C2" s="82" t="s">
        <v>104</v>
      </c>
      <c r="D2" s="82"/>
      <c r="E2" s="82" t="s">
        <v>103</v>
      </c>
      <c r="G2" s="82" t="s">
        <v>105</v>
      </c>
    </row>
    <row r="3" spans="2:8" x14ac:dyDescent="0.35">
      <c r="B3" s="54" t="str">
        <f>'Cash Flow'!A25</f>
        <v>CapEx</v>
      </c>
      <c r="C3" s="2">
        <f>-'Cash Flow'!B25</f>
        <v>552000</v>
      </c>
      <c r="D3" s="2"/>
      <c r="E3" s="2">
        <f>IF(Calculations!C32&lt;405000,Calculations!C32,405000)</f>
        <v>358800</v>
      </c>
      <c r="F3" s="100">
        <f>E3/C3</f>
        <v>0.65</v>
      </c>
      <c r="G3" s="2">
        <f>E3</f>
        <v>358800</v>
      </c>
      <c r="H3" s="100">
        <f>G3/E3</f>
        <v>1</v>
      </c>
    </row>
    <row r="4" spans="2:8" x14ac:dyDescent="0.35">
      <c r="B4" s="54" t="str">
        <f>'Cash Flow'!A26</f>
        <v>Personnel</v>
      </c>
      <c r="C4" s="2">
        <f>-'Cash Flow'!B26</f>
        <v>49500</v>
      </c>
      <c r="D4" s="2"/>
      <c r="E4" s="2">
        <f>C4</f>
        <v>49500</v>
      </c>
      <c r="F4" s="100">
        <f>E4/C4</f>
        <v>1</v>
      </c>
      <c r="G4" s="2">
        <f t="shared" ref="G4:G6" si="0">E4</f>
        <v>49500</v>
      </c>
      <c r="H4" s="100">
        <f>G4/E4</f>
        <v>1</v>
      </c>
    </row>
    <row r="5" spans="2:8" x14ac:dyDescent="0.35">
      <c r="B5" s="54" t="str">
        <f>'Cash Flow'!A27</f>
        <v>Travel</v>
      </c>
      <c r="C5" s="2">
        <f>-'Cash Flow'!B27</f>
        <v>12000</v>
      </c>
      <c r="D5" s="2"/>
      <c r="E5" s="2">
        <f t="shared" ref="E5" si="1">C5</f>
        <v>12000</v>
      </c>
      <c r="F5" s="100">
        <f t="shared" ref="F5:H6" si="2">E5/C5</f>
        <v>1</v>
      </c>
      <c r="G5" s="2">
        <f t="shared" si="0"/>
        <v>12000</v>
      </c>
      <c r="H5" s="100">
        <f t="shared" si="2"/>
        <v>1</v>
      </c>
    </row>
    <row r="6" spans="2:8" x14ac:dyDescent="0.35">
      <c r="B6" s="54" t="str">
        <f>'Cash Flow'!A29</f>
        <v>Indirect costs</v>
      </c>
      <c r="C6" s="2">
        <f>-'Cash Flow'!B29</f>
        <v>105075</v>
      </c>
      <c r="D6" s="2"/>
      <c r="E6" s="2">
        <f>Calculations!B43</f>
        <v>105075</v>
      </c>
      <c r="F6" s="100">
        <f t="shared" si="2"/>
        <v>1</v>
      </c>
      <c r="G6" s="2">
        <f t="shared" si="0"/>
        <v>105075</v>
      </c>
      <c r="H6" s="100">
        <f t="shared" si="2"/>
        <v>1</v>
      </c>
    </row>
    <row r="7" spans="2:8" x14ac:dyDescent="0.35">
      <c r="B7" s="96" t="s">
        <v>72</v>
      </c>
      <c r="C7" s="97">
        <f>SUM(C3:C6)</f>
        <v>718575</v>
      </c>
      <c r="D7" s="97"/>
      <c r="E7" s="97">
        <f>SUM(E3:E6)</f>
        <v>525375</v>
      </c>
      <c r="F7" s="97"/>
      <c r="G7" s="97">
        <f>SUM(G3:G6)</f>
        <v>525375</v>
      </c>
    </row>
    <row r="8" spans="2:8" x14ac:dyDescent="0.35">
      <c r="E8" s="98">
        <f>E7-C7</f>
        <v>-193200</v>
      </c>
      <c r="F8" s="99" t="s">
        <v>107</v>
      </c>
      <c r="G8" s="80"/>
    </row>
    <row r="9" spans="2:8" x14ac:dyDescent="0.35">
      <c r="E9" s="98">
        <f>C3*25%</f>
        <v>138000</v>
      </c>
      <c r="F9" s="99" t="s">
        <v>108</v>
      </c>
      <c r="G9" s="80"/>
    </row>
    <row r="10" spans="2:8" x14ac:dyDescent="0.35">
      <c r="E10" s="98">
        <f>SUM(E8:E9)</f>
        <v>-55200</v>
      </c>
      <c r="F10" s="99" t="s">
        <v>109</v>
      </c>
      <c r="G10" s="80"/>
    </row>
    <row r="11" spans="2:8" x14ac:dyDescent="0.35">
      <c r="E11" s="2"/>
    </row>
  </sheetData>
  <pageMargins left="0.7" right="0.7" top="0.75" bottom="0.75" header="0.3" footer="0.3"/>
  <pageSetup paperSize="9" orientation="portrait" r:id="rId1"/>
  <ignoredErrors>
    <ignoredError sqref="F4:F6 G4:G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7E9F-327E-4ACC-B55E-1F1687BAF1D5}">
  <dimension ref="A1"/>
  <sheetViews>
    <sheetView showGridLines="0" zoomScale="110" zoomScaleNormal="110" workbookViewId="0"/>
  </sheetViews>
  <sheetFormatPr defaultRowHeight="14.5" x14ac:dyDescent="0.35"/>
  <cols>
    <col min="1" max="1" width="57.54296875" bestFit="1" customWidth="1"/>
  </cols>
  <sheetData>
    <row r="1" spans="1:1" ht="261" x14ac:dyDescent="0.35">
      <c r="A1" s="52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2433198D0113842943A8298CF9D211A" ma:contentTypeVersion="10" ma:contentTypeDescription="Luo uusi asiakirja." ma:contentTypeScope="" ma:versionID="0f267f6c7dc93680672fd4455183eef2">
  <xsd:schema xmlns:xsd="http://www.w3.org/2001/XMLSchema" xmlns:xs="http://www.w3.org/2001/XMLSchema" xmlns:p="http://schemas.microsoft.com/office/2006/metadata/properties" xmlns:ns2="63d68c6a-2351-4ab2-b3d0-9d9dd186c554" targetNamespace="http://schemas.microsoft.com/office/2006/metadata/properties" ma:root="true" ma:fieldsID="6937f523dede3b18587bc0b43482b982" ns2:_="">
    <xsd:import namespace="63d68c6a-2351-4ab2-b3d0-9d9dd186c5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68c6a-2351-4ab2-b3d0-9d9dd186c5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2D389-DBEE-4FEB-AF5A-5A0CABA49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d68c6a-2351-4ab2-b3d0-9d9dd186c5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BCF997-DD48-42F5-A46B-991C24C4AC65}">
  <ds:schemaRefs>
    <ds:schemaRef ds:uri="http://schemas.microsoft.com/office/2006/metadata/properties"/>
    <ds:schemaRef ds:uri="http://schemas.microsoft.com/office/infopath/2007/PartnerControls"/>
    <ds:schemaRef ds:uri="2dcdc10e-9039-48f5-ab91-606172f5e3f5"/>
  </ds:schemaRefs>
</ds:datastoreItem>
</file>

<file path=customXml/itemProps3.xml><?xml version="1.0" encoding="utf-8"?>
<ds:datastoreItem xmlns:ds="http://schemas.openxmlformats.org/officeDocument/2006/customXml" ds:itemID="{E6A39A75-68BB-44AE-A743-9E14CC08C4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Flow</vt:lpstr>
      <vt:lpstr>Calculations</vt:lpstr>
      <vt:lpstr>Budget</vt:lpstr>
      <vt:lpstr>EU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Tuukka Vainio</dc:creator>
  <cp:lastModifiedBy>Tuukka Vainio</cp:lastModifiedBy>
  <dcterms:created xsi:type="dcterms:W3CDTF">2021-01-12T11:56:43Z</dcterms:created>
  <dcterms:modified xsi:type="dcterms:W3CDTF">2021-04-29T10:52:42Z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0x010100D2433198D0113842943A8298CF9D211A</vt:lpwstr>
  </property>
</Properties>
</file>